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<sst xmlns="http://schemas.openxmlformats.org/spreadsheetml/2006/main" count="46" uniqueCount="42">
  <si>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Overvåke forskjellen mellom 2 analysemetoder for samme analytt</t>
  </si>
  <si>
    <t xml:space="preserve">Prinsipp</t>
  </si>
  <si>
    <t xml:space="preserve">For hvert run analyseres et prøvemateriale med begge metoder og resultatene registreres. Forskjellen og forskjellen i prosent av gjennomsnittet (DPM) regnes ut.</t>
  </si>
  <si>
    <t xml:space="preserve">CV er stabil variasjonskoeffisient for hver metode. Stabil forskjell er kjent, ukorrigerbar forskjell, forhåpentligvis null. Lambda er vekten som tillegges den aktuelle DPM-verdien.</t>
  </si>
  <si>
    <t xml:space="preserve">Regnearket gir et forslag til lambda gitt ARL0, men nøyaktiger verdier må finnes ved hjelp av et simuleringsprogram.</t>
  </si>
  <si>
    <r>
      <rPr>
        <sz val="10"/>
        <rFont val="Arial"/>
        <family val="2"/>
        <charset val="1"/>
      </rPr>
      <t xml:space="preserve">Grafen viser DPM, et eksponensielt vektet bevegelig gjennomsnitt for DPM, kalt EWMA, samt grensene for 80% konfidensintervallet for EWMA. Alarm hvis </t>
    </r>
    <r>
      <rPr>
        <sz val="10"/>
        <color rgb="FF008000"/>
        <rFont val="Arial"/>
        <family val="2"/>
        <charset val="1"/>
      </rPr>
      <t xml:space="preserve">grønne</t>
    </r>
    <r>
      <rPr>
        <sz val="10"/>
        <rFont val="Arial"/>
        <family val="2"/>
        <charset val="1"/>
      </rPr>
      <t xml:space="preserve"> linjer krysser </t>
    </r>
    <r>
      <rPr>
        <sz val="10"/>
        <color rgb="FFFF0000"/>
        <rFont val="Arial"/>
        <family val="2"/>
        <charset val="1"/>
      </rPr>
      <t xml:space="preserve">røde</t>
    </r>
    <r>
      <rPr>
        <sz val="10"/>
        <rFont val="Arial"/>
        <family val="2"/>
        <charset val="1"/>
      </rPr>
      <t xml:space="preserve"> linjer! EWMA re-settes hvis man skriver noe i feltet «Re-set EWMA».</t>
    </r>
  </si>
  <si>
    <t xml:space="preserve">Analyse</t>
  </si>
  <si>
    <t xml:space="preserve">B-Trombocytter</t>
  </si>
  <si>
    <t xml:space="preserve">CV metode 1</t>
  </si>
  <si>
    <t xml:space="preserve">%</t>
  </si>
  <si>
    <t xml:space="preserve">CV metode 2</t>
  </si>
  <si>
    <t xml:space="preserve">SD for DPM</t>
  </si>
  <si>
    <t xml:space="preserve">Varians for DPM</t>
  </si>
  <si>
    <t xml:space="preserve">Stabil forskjell</t>
  </si>
  <si>
    <t xml:space="preserve">Hjelpeområde for beregninger</t>
  </si>
  <si>
    <t xml:space="preserve">Tillatt gjennomsnittlig DPM (grensene må være symmetriske omkring den stabile forskjellen)</t>
  </si>
  <si>
    <t xml:space="preserve">øvre grense</t>
  </si>
  <si>
    <t xml:space="preserve">nedre grense</t>
  </si>
  <si>
    <r>
      <rPr>
        <sz val="12"/>
        <rFont val="Arial"/>
        <family val="2"/>
        <charset val="1"/>
      </rPr>
      <t xml:space="preserve">Ønsket ARL</t>
    </r>
    <r>
      <rPr>
        <sz val="9"/>
        <rFont val="Arial"/>
        <family val="2"/>
        <charset val="1"/>
      </rPr>
      <t xml:space="preserve">0</t>
    </r>
  </si>
  <si>
    <t xml:space="preserve">utgangspunkt for lambda v/simulering</t>
  </si>
  <si>
    <t xml:space="preserve">Simulering viste</t>
  </si>
  <si>
    <t xml:space="preserve">lambda</t>
  </si>
  <si>
    <r>
      <rPr>
        <sz val="12"/>
        <rFont val="Arial"/>
        <family val="2"/>
        <charset val="1"/>
      </rPr>
      <t xml:space="preserve">ARL</t>
    </r>
    <r>
      <rPr>
        <sz val="9"/>
        <rFont val="Arial"/>
        <family val="2"/>
        <charset val="1"/>
      </rPr>
      <t xml:space="preserve">0</t>
    </r>
  </si>
  <si>
    <t xml:space="preserve">Hjelpeområde for graf</t>
  </si>
  <si>
    <t xml:space="preserve">ARL v / tillatt diff</t>
  </si>
  <si>
    <t xml:space="preserve">EWMA</t>
  </si>
  <si>
    <t xml:space="preserve">Analysemetode</t>
  </si>
  <si>
    <t xml:space="preserve">80 % konfidensintervall</t>
  </si>
  <si>
    <t xml:space="preserve">Run-nummer</t>
  </si>
  <si>
    <t xml:space="preserve">XN3</t>
  </si>
  <si>
    <t xml:space="preserve">Gastro</t>
  </si>
  <si>
    <t xml:space="preserve">Forskjell</t>
  </si>
  <si>
    <t xml:space="preserve">DPM</t>
  </si>
  <si>
    <r>
      <rPr>
        <i val="true"/>
        <sz val="12"/>
        <rFont val="Arial"/>
        <family val="2"/>
        <charset val="1"/>
      </rPr>
      <t xml:space="preserve">SD </t>
    </r>
    <r>
      <rPr>
        <i val="true"/>
        <sz val="8"/>
        <rFont val="Arial"/>
        <family val="2"/>
        <charset val="1"/>
      </rPr>
      <t xml:space="preserve">EWMA</t>
    </r>
  </si>
  <si>
    <t xml:space="preserve">Fra</t>
  </si>
  <si>
    <t xml:space="preserve">Til</t>
  </si>
  <si>
    <t xml:space="preserve">Re-set EWMA</t>
  </si>
  <si>
    <t xml:space="preserve">Antall</t>
  </si>
  <si>
    <t xml:space="preserve">Mean</t>
  </si>
  <si>
    <t xml:space="preserve">Min</t>
  </si>
  <si>
    <t xml:space="preserve">Max</t>
  </si>
  <si>
    <t xml:space="preserve">SD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</si>
</sst>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"/>
    <numFmt numFmtId="166" formatCode="0.00"/>
    <numFmt numFmtId="167" formatCode="0.0000"/>
    <numFmt numFmtId="168" formatCode="0"/>
    <numFmt numFmtId="169" formatCode="0.000"/>
    <numFmt numFmtId="170" formatCode="0.00000"/>
    <numFmt numFmtId="171" formatCode="mmm/yy"/>
    <numFmt numFmtId="172" formatCode="General"/>
    <numFmt numFmtId="173" formatCode="[$-F800]dddd&quot;, &quot;mmmm\ dd&quot;, &quot;yyyy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sz val="10"/>
      <name val="Arial"/>
      <family val="2"/>
      <charset val="1"/>
    </font>
    <font>
      <i val="true"/>
      <sz val="10"/>
      <name val="Arial"/>
      <family val="2"/>
      <charset val="1"/>
    </font>
    <font>
      <sz val="10"/>
      <color rgb="FF00800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name val="Arial"/>
      <family val="2"/>
      <charset val="1"/>
    </font>
    <font>
      <i val="true"/>
      <sz val="12"/>
      <name val="Arial"/>
      <family val="2"/>
      <charset val="1"/>
    </font>
    <font>
      <sz val="9"/>
      <name val="Arial"/>
      <family val="2"/>
      <charset val="1"/>
    </font>
    <font>
      <sz val="12"/>
      <color rgb="FFDEEBF7"/>
      <name val="Arial"/>
      <family val="2"/>
      <charset val="1"/>
    </font>
    <font>
      <i val="true"/>
      <sz val="8"/>
      <name val="Arial"/>
      <family val="2"/>
      <charset val="1"/>
    </font>
    <font>
      <sz val="11"/>
      <name val="Arial"/>
      <family val="2"/>
      <charset val="1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DEEBF7"/>
      </patternFill>
    </fill>
    <fill>
      <patternFill patternType="solid">
        <fgColor rgb="FFFFFFFF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9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2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0" fontId="12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72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1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14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4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">
    <dxf>
      <font>
        <b val="1"/>
        <i val="0"/>
        <color rgb="FFFF0000"/>
      </font>
    </dxf>
    <dxf>
      <font>
        <b val="1"/>
        <i val="0"/>
        <color rgb="FF008000"/>
      </font>
    </dxf>
    <dxf>
      <font>
        <b val="1"/>
        <i val="0"/>
        <color rgb="FFFF0000"/>
      </font>
    </dxf>
    <dxf>
      <font>
        <b val="1"/>
        <i val="0"/>
        <color rgb="FF008000"/>
      </font>
    </dxf>
    <dxf>
      <font>
        <b val="1"/>
        <i val="0"/>
        <color rgb="FFFF0000"/>
      </font>
    </dxf>
    <dxf>
      <font>
        <b val="1"/>
        <i val="0"/>
        <color rgb="FF008000"/>
      </font>
    </dxf>
    <dxf>
      <font>
        <b val="1"/>
        <i val="0"/>
        <color rgb="FFFF0000"/>
      </font>
    </dxf>
    <dxf>
      <font>
        <b val="1"/>
        <i val="0"/>
        <color rgb="FF008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2F2F2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8B8D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68096260422388"/>
          <c:y val="0.0869190520160049"/>
          <c:w val="0.708822207798692"/>
          <c:h val="0.889689135118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"Tillatt øvre gr"</c:f>
              <c:strCache>
                <c:ptCount val="1"/>
                <c:pt idx="0">
                  <c:v>Tillatt øvre gr</c:v>
                </c:pt>
              </c:strCache>
            </c:strRef>
          </c:tx>
          <c:spPr>
            <a:solidFill>
              <a:srgbClr val="ff0000"/>
            </a:solidFill>
            <a:ln w="190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Ark1!$Z$30:$Z$129</c:f>
              <c:numCache>
                <c:formatCode>General</c:formatCode>
                <c:ptCount val="10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"Stabil prosent forskjell"</c:f>
              <c:strCache>
                <c:ptCount val="1"/>
                <c:pt idx="0">
                  <c:v>Stabil prosent forskjell</c:v>
                </c:pt>
              </c:strCache>
            </c:strRef>
          </c:tx>
          <c:spPr>
            <a:solidFill>
              <a:srgbClr val="98b8df"/>
            </a:solidFill>
            <a:ln w="25560">
              <a:solidFill>
                <a:srgbClr val="98b8d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Ark1!$X$30:$X$129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"Tillatt nedre gr"</c:f>
              <c:strCache>
                <c:ptCount val="1"/>
                <c:pt idx="0">
                  <c:v>Tillatt nedre gr</c:v>
                </c:pt>
              </c:strCache>
            </c:strRef>
          </c:tx>
          <c:spPr>
            <a:solidFill>
              <a:srgbClr val="ff0000"/>
            </a:solidFill>
            <a:ln w="190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Ark1!$Y$30:$Y$129</c:f>
              <c:numCache>
                <c:formatCode>General</c:formatCode>
                <c:ptCount val="100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  <c:pt idx="32">
                  <c:v>-4</c:v>
                </c:pt>
                <c:pt idx="33">
                  <c:v>-4</c:v>
                </c:pt>
                <c:pt idx="34">
                  <c:v>-4</c:v>
                </c:pt>
                <c:pt idx="35">
                  <c:v>-4</c:v>
                </c:pt>
                <c:pt idx="36">
                  <c:v>-4</c:v>
                </c:pt>
                <c:pt idx="37">
                  <c:v>-4</c:v>
                </c:pt>
                <c:pt idx="38">
                  <c:v>-4</c:v>
                </c:pt>
                <c:pt idx="39">
                  <c:v>-4</c:v>
                </c:pt>
                <c:pt idx="40">
                  <c:v>-4</c:v>
                </c:pt>
                <c:pt idx="41">
                  <c:v>-4</c:v>
                </c:pt>
                <c:pt idx="42">
                  <c:v>-4</c:v>
                </c:pt>
                <c:pt idx="43">
                  <c:v>-4</c:v>
                </c:pt>
                <c:pt idx="44">
                  <c:v>-4</c:v>
                </c:pt>
                <c:pt idx="45">
                  <c:v>-4</c:v>
                </c:pt>
                <c:pt idx="46">
                  <c:v>-4</c:v>
                </c:pt>
                <c:pt idx="47">
                  <c:v>-4</c:v>
                </c:pt>
                <c:pt idx="48">
                  <c:v>-4</c:v>
                </c:pt>
                <c:pt idx="49">
                  <c:v>-4</c:v>
                </c:pt>
                <c:pt idx="50">
                  <c:v>-4</c:v>
                </c:pt>
                <c:pt idx="51">
                  <c:v>-4</c:v>
                </c:pt>
                <c:pt idx="52">
                  <c:v>-4</c:v>
                </c:pt>
                <c:pt idx="53">
                  <c:v>-4</c:v>
                </c:pt>
                <c:pt idx="54">
                  <c:v>-4</c:v>
                </c:pt>
                <c:pt idx="55">
                  <c:v>-4</c:v>
                </c:pt>
                <c:pt idx="56">
                  <c:v>-4</c:v>
                </c:pt>
                <c:pt idx="57">
                  <c:v>-4</c:v>
                </c:pt>
                <c:pt idx="58">
                  <c:v>-4</c:v>
                </c:pt>
                <c:pt idx="59">
                  <c:v>-4</c:v>
                </c:pt>
                <c:pt idx="60">
                  <c:v>-4</c:v>
                </c:pt>
                <c:pt idx="61">
                  <c:v>-4</c:v>
                </c:pt>
                <c:pt idx="62">
                  <c:v>-4</c:v>
                </c:pt>
                <c:pt idx="63">
                  <c:v>-4</c:v>
                </c:pt>
                <c:pt idx="64">
                  <c:v>-4</c:v>
                </c:pt>
                <c:pt idx="65">
                  <c:v>-4</c:v>
                </c:pt>
                <c:pt idx="66">
                  <c:v>-4</c:v>
                </c:pt>
                <c:pt idx="67">
                  <c:v>-4</c:v>
                </c:pt>
                <c:pt idx="68">
                  <c:v>-4</c:v>
                </c:pt>
                <c:pt idx="69">
                  <c:v>-4</c:v>
                </c:pt>
                <c:pt idx="70">
                  <c:v>-4</c:v>
                </c:pt>
                <c:pt idx="71">
                  <c:v>-4</c:v>
                </c:pt>
                <c:pt idx="72">
                  <c:v>-4</c:v>
                </c:pt>
                <c:pt idx="73">
                  <c:v>-4</c:v>
                </c:pt>
                <c:pt idx="74">
                  <c:v>-4</c:v>
                </c:pt>
                <c:pt idx="75">
                  <c:v>-4</c:v>
                </c:pt>
                <c:pt idx="76">
                  <c:v>-4</c:v>
                </c:pt>
                <c:pt idx="77">
                  <c:v>-4</c:v>
                </c:pt>
                <c:pt idx="78">
                  <c:v>-4</c:v>
                </c:pt>
                <c:pt idx="79">
                  <c:v>-4</c:v>
                </c:pt>
                <c:pt idx="80">
                  <c:v>-4</c:v>
                </c:pt>
                <c:pt idx="81">
                  <c:v>-4</c:v>
                </c:pt>
                <c:pt idx="82">
                  <c:v>-4</c:v>
                </c:pt>
                <c:pt idx="83">
                  <c:v>-4</c:v>
                </c:pt>
                <c:pt idx="84">
                  <c:v>-4</c:v>
                </c:pt>
                <c:pt idx="85">
                  <c:v>-4</c:v>
                </c:pt>
                <c:pt idx="86">
                  <c:v>-4</c:v>
                </c:pt>
                <c:pt idx="87">
                  <c:v>-4</c:v>
                </c:pt>
                <c:pt idx="88">
                  <c:v>-4</c:v>
                </c:pt>
                <c:pt idx="89">
                  <c:v>-4</c:v>
                </c:pt>
                <c:pt idx="90">
                  <c:v>-4</c:v>
                </c:pt>
                <c:pt idx="91">
                  <c:v>-4</c:v>
                </c:pt>
                <c:pt idx="92">
                  <c:v>-4</c:v>
                </c:pt>
                <c:pt idx="93">
                  <c:v>-4</c:v>
                </c:pt>
                <c:pt idx="94">
                  <c:v>-4</c:v>
                </c:pt>
                <c:pt idx="95">
                  <c:v>-4</c:v>
                </c:pt>
                <c:pt idx="96">
                  <c:v>-4</c:v>
                </c:pt>
                <c:pt idx="97">
                  <c:v>-4</c:v>
                </c:pt>
                <c:pt idx="98">
                  <c:v>-4</c:v>
                </c:pt>
                <c:pt idx="99">
                  <c:v>-4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"Prosent forskjell"</c:f>
              <c:strCache>
                <c:ptCount val="1"/>
                <c:pt idx="0">
                  <c:v>Prosent forskjell</c:v>
                </c:pt>
              </c:strCache>
            </c:strRef>
          </c:tx>
          <c:spPr>
            <a:solidFill>
              <a:srgbClr val="000000"/>
            </a:solidFill>
            <a:ln w="19080">
              <a:solidFill>
                <a:srgbClr val="000000"/>
              </a:solidFill>
              <a:round/>
            </a:ln>
          </c:spPr>
          <c:marker>
            <c:symbol val="circle"/>
            <c:size val="7"/>
            <c:spPr>
              <a:solidFill>
                <a:srgbClr val="000000"/>
              </a:solidFill>
            </c:spPr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Ark1!$F$30:$F$129</c:f>
              <c:numCache>
                <c:formatCode>General</c:formatCode>
                <c:ptCount val="100"/>
                <c:pt idx="0">
                  <c:v>1.43198090692124</c:v>
                </c:pt>
                <c:pt idx="1">
                  <c:v>5.94795539033457</c:v>
                </c:pt>
                <c:pt idx="2">
                  <c:v>-0.851063829787234</c:v>
                </c:pt>
                <c:pt idx="3">
                  <c:v>3.2258064516129</c:v>
                </c:pt>
                <c:pt idx="4">
                  <c:v>8.27886710239651</c:v>
                </c:pt>
                <c:pt idx="5">
                  <c:v>0.694444444444444</c:v>
                </c:pt>
                <c:pt idx="6">
                  <c:v>1.65837479270315</c:v>
                </c:pt>
                <c:pt idx="7">
                  <c:v>10.1960784313725</c:v>
                </c:pt>
                <c:pt idx="8">
                  <c:v>0.402414486921529</c:v>
                </c:pt>
                <c:pt idx="9">
                  <c:v>1.49253731343284</c:v>
                </c:pt>
                <c:pt idx="10">
                  <c:v>3.03030303030303</c:v>
                </c:pt>
                <c:pt idx="11">
                  <c:v>-7.19424460431655</c:v>
                </c:pt>
                <c:pt idx="12">
                  <c:v>3.20452403393025</c:v>
                </c:pt>
                <c:pt idx="13">
                  <c:v>2.77777777777778</c:v>
                </c:pt>
                <c:pt idx="14">
                  <c:v>-2.39520958083832</c:v>
                </c:pt>
                <c:pt idx="15">
                  <c:v>-6.2111801242236</c:v>
                </c:pt>
                <c:pt idx="16">
                  <c:v>-4.05405405405405</c:v>
                </c:pt>
                <c:pt idx="17">
                  <c:v>-4.8951048951049</c:v>
                </c:pt>
                <c:pt idx="18">
                  <c:v>0</c:v>
                </c:pt>
                <c:pt idx="19">
                  <c:v>0.417536534446764</c:v>
                </c:pt>
                <c:pt idx="20">
                  <c:v>2.8328611898017</c:v>
                </c:pt>
                <c:pt idx="21">
                  <c:v>-2.36220472440945</c:v>
                </c:pt>
                <c:pt idx="22">
                  <c:v>1.88679245283019</c:v>
                </c:pt>
                <c:pt idx="23">
                  <c:v>1.07334525939177</c:v>
                </c:pt>
                <c:pt idx="24">
                  <c:v>3.36134453781513</c:v>
                </c:pt>
                <c:pt idx="25">
                  <c:v>22.2222222222222</c:v>
                </c:pt>
                <c:pt idx="26">
                  <c:v>-1.86915887850467</c:v>
                </c:pt>
                <c:pt idx="27">
                  <c:v>-6.2111801242236</c:v>
                </c:pt>
                <c:pt idx="28">
                  <c:v>-0.477326968973747</c:v>
                </c:pt>
                <c:pt idx="29">
                  <c:v>-9.93788819875776</c:v>
                </c:pt>
                <c:pt idx="30">
                  <c:v>-1.70293282876064</c:v>
                </c:pt>
                <c:pt idx="31">
                  <c:v>-2.36220472440945</c:v>
                </c:pt>
                <c:pt idx="32">
                  <c:v>-3.95738203957382</c:v>
                </c:pt>
                <c:pt idx="33">
                  <c:v>-5.3639846743295</c:v>
                </c:pt>
                <c:pt idx="34">
                  <c:v>-1.78571428571429</c:v>
                </c:pt>
                <c:pt idx="35">
                  <c:v>-0.655737704918033</c:v>
                </c:pt>
                <c:pt idx="36">
                  <c:v>-0.862068965517241</c:v>
                </c:pt>
                <c:pt idx="37">
                  <c:v>-4.00616332819723</c:v>
                </c:pt>
                <c:pt idx="38">
                  <c:v>2.17983651226158</c:v>
                </c:pt>
                <c:pt idx="39">
                  <c:v>1.85758513931889</c:v>
                </c:pt>
                <c:pt idx="40">
                  <c:v>-7.54147812971342</c:v>
                </c:pt>
                <c:pt idx="41">
                  <c:v>0.884955752212389</c:v>
                </c:pt>
                <c:pt idx="42">
                  <c:v>2.29885057471264</c:v>
                </c:pt>
                <c:pt idx="43">
                  <c:v>-7.23981900452489</c:v>
                </c:pt>
                <c:pt idx="44">
                  <c:v>-3.99385560675883</c:v>
                </c:pt>
                <c:pt idx="45">
                  <c:v>2.2075055187638</c:v>
                </c:pt>
                <c:pt idx="46">
                  <c:v>-3.52941176470588</c:v>
                </c:pt>
                <c:pt idx="47">
                  <c:v>2.66666666666667</c:v>
                </c:pt>
                <c:pt idx="48">
                  <c:v>2.7231467473525</c:v>
                </c:pt>
                <c:pt idx="49">
                  <c:v>3.43347639484979</c:v>
                </c:pt>
                <c:pt idx="50">
                  <c:v>1.05448154657294</c:v>
                </c:pt>
                <c:pt idx="51">
                  <c:v>0.985221674876847</c:v>
                </c:pt>
                <c:pt idx="52">
                  <c:v>0.449438202247191</c:v>
                </c:pt>
                <c:pt idx="53">
                  <c:v>-2.42914979757085</c:v>
                </c:pt>
                <c:pt idx="54">
                  <c:v>-1.54559505409583</c:v>
                </c:pt>
                <c:pt idx="55">
                  <c:v>-0.914634146341463</c:v>
                </c:pt>
                <c:pt idx="56">
                  <c:v>-1.35593220338983</c:v>
                </c:pt>
                <c:pt idx="57">
                  <c:v>5.00595947556615</c:v>
                </c:pt>
                <c:pt idx="58">
                  <c:v>-1.21951219512195</c:v>
                </c:pt>
                <c:pt idx="59">
                  <c:v>-0.619195046439629</c:v>
                </c:pt>
                <c:pt idx="60">
                  <c:v>3.11804008908686</c:v>
                </c:pt>
                <c:pt idx="61">
                  <c:v>-2.8169014084507</c:v>
                </c:pt>
                <c:pt idx="62">
                  <c:v>-0.296296296296296</c:v>
                </c:pt>
                <c:pt idx="63">
                  <c:v>-0.550964187327824</c:v>
                </c:pt>
                <c:pt idx="64">
                  <c:v>-0.921658986175115</c:v>
                </c:pt>
                <c:pt idx="65">
                  <c:v>1.62162162162162</c:v>
                </c:pt>
                <c:pt idx="66">
                  <c:v>-1.7825311942959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"Øvre konf gr"</c:f>
              <c:strCache>
                <c:ptCount val="1"/>
                <c:pt idx="0">
                  <c:v>Øvre konf gr</c:v>
                </c:pt>
              </c:strCache>
            </c:strRef>
          </c:tx>
          <c:spPr>
            <a:solidFill>
              <a:srgbClr val="00b050"/>
            </a:solidFill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Ark1!$J$30:$J$129</c:f>
              <c:numCache>
                <c:formatCode>General</c:formatCode>
                <c:ptCount val="100"/>
                <c:pt idx="0">
                  <c:v>1.23604289989727</c:v>
                </c:pt>
                <c:pt idx="1">
                  <c:v>1.90221390361474</c:v>
                </c:pt>
                <c:pt idx="2">
                  <c:v>1.73228360226221</c:v>
                </c:pt>
                <c:pt idx="3">
                  <c:v>2.03799496617798</c:v>
                </c:pt>
                <c:pt idx="4">
                  <c:v>2.87540945022295</c:v>
                </c:pt>
                <c:pt idx="5">
                  <c:v>2.76957817436425</c:v>
                </c:pt>
                <c:pt idx="6">
                  <c:v>2.7835602004067</c:v>
                </c:pt>
                <c:pt idx="7">
                  <c:v>3.75219904706337</c:v>
                </c:pt>
                <c:pt idx="8">
                  <c:v>3.51545998111598</c:v>
                </c:pt>
                <c:pt idx="9">
                  <c:v>3.42732944712396</c:v>
                </c:pt>
                <c:pt idx="10">
                  <c:v>3.52129929322851</c:v>
                </c:pt>
                <c:pt idx="11">
                  <c:v>2.45959518149196</c:v>
                </c:pt>
                <c:pt idx="12">
                  <c:v>2.68146401775354</c:v>
                </c:pt>
                <c:pt idx="13">
                  <c:v>2.83068796366475</c:v>
                </c:pt>
                <c:pt idx="14">
                  <c:v>2.3838242434689</c:v>
                </c:pt>
                <c:pt idx="15">
                  <c:v>1.55962055907583</c:v>
                </c:pt>
                <c:pt idx="16">
                  <c:v>1.06932580719378</c:v>
                </c:pt>
                <c:pt idx="17">
                  <c:v>0.539746373324821</c:v>
                </c:pt>
                <c:pt idx="18">
                  <c:v>0.617731584300934</c:v>
                </c:pt>
                <c:pt idx="19">
                  <c:v>0.733746543505761</c:v>
                </c:pt>
                <c:pt idx="20">
                  <c:v>1.1072841886794</c:v>
                </c:pt>
                <c:pt idx="21">
                  <c:v>0.857138235201943</c:v>
                </c:pt>
                <c:pt idx="22">
                  <c:v>1.1108963123648</c:v>
                </c:pt>
                <c:pt idx="23">
                  <c:v>1.24512739922031</c:v>
                </c:pt>
                <c:pt idx="24">
                  <c:v>1.62058052353143</c:v>
                </c:pt>
                <c:pt idx="25">
                  <c:v>4.06640119857329</c:v>
                </c:pt>
                <c:pt idx="26">
                  <c:v>3.54005527472905</c:v>
                </c:pt>
                <c:pt idx="27">
                  <c:v>2.58635371483485</c:v>
                </c:pt>
                <c:pt idx="28">
                  <c:v>2.38165828303678</c:v>
                </c:pt>
                <c:pt idx="29">
                  <c:v>1.14030588186428</c:v>
                </c:pt>
                <c:pt idx="30">
                  <c:v>0.960299951062786</c:v>
                </c:pt>
                <c:pt idx="31">
                  <c:v>0.726616232198389</c:v>
                </c:pt>
                <c:pt idx="32">
                  <c:v>0.340445230548396</c:v>
                </c:pt>
                <c:pt idx="33">
                  <c:v>-0.160014114009435</c:v>
                </c:pt>
                <c:pt idx="34">
                  <c:v>-0.203655728451885</c:v>
                </c:pt>
                <c:pt idx="35">
                  <c:v>-0.1158521050276</c:v>
                </c:pt>
                <c:pt idx="36">
                  <c:v>-0.0609915886139458</c:v>
                </c:pt>
                <c:pt idx="37">
                  <c:v>-0.36441401865878</c:v>
                </c:pt>
                <c:pt idx="38">
                  <c:v>0.0589788455927944</c:v>
                </c:pt>
                <c:pt idx="39">
                  <c:v>0.39885955527861</c:v>
                </c:pt>
                <c:pt idx="40">
                  <c:v>-0.352021460652004</c:v>
                </c:pt>
                <c:pt idx="41">
                  <c:v>-0.0750432080226979</c:v>
                </c:pt>
                <c:pt idx="42">
                  <c:v>0.329269700432154</c:v>
                </c:pt>
                <c:pt idx="43">
                  <c:v>-0.380031429734541</c:v>
                </c:pt>
                <c:pt idx="44">
                  <c:v>-0.646342932772768</c:v>
                </c:pt>
                <c:pt idx="45">
                  <c:v>-0.188275101412179</c:v>
                </c:pt>
                <c:pt idx="46">
                  <c:v>-0.42404560291258</c:v>
                </c:pt>
                <c:pt idx="47">
                  <c:v>0.0605509760687892</c:v>
                </c:pt>
                <c:pt idx="48">
                  <c:v>0.497198507241058</c:v>
                </c:pt>
                <c:pt idx="49">
                  <c:v>0.964498435441729</c:v>
                </c:pt>
                <c:pt idx="50">
                  <c:v>1.11301334867692</c:v>
                </c:pt>
                <c:pt idx="51">
                  <c:v>1.2371374859998</c:v>
                </c:pt>
                <c:pt idx="52">
                  <c:v>1.287351971008</c:v>
                </c:pt>
                <c:pt idx="53">
                  <c:v>1.00954057771567</c:v>
                </c:pt>
                <c:pt idx="54">
                  <c:v>0.861802191741273</c:v>
                </c:pt>
                <c:pt idx="55">
                  <c:v>0.801278126664501</c:v>
                </c:pt>
                <c:pt idx="56">
                  <c:v>0.698107374486909</c:v>
                </c:pt>
                <c:pt idx="57">
                  <c:v>1.31902361459628</c:v>
                </c:pt>
                <c:pt idx="58">
                  <c:v>1.17314440869633</c:v>
                </c:pt>
                <c:pt idx="59">
                  <c:v>1.1108391945096</c:v>
                </c:pt>
                <c:pt idx="60">
                  <c:v>1.47408249949074</c:v>
                </c:pt>
                <c:pt idx="61">
                  <c:v>1.1319291065898</c:v>
                </c:pt>
                <c:pt idx="62">
                  <c:v>1.11040466625505</c:v>
                </c:pt>
                <c:pt idx="63">
                  <c:v>1.06276815944226</c:v>
                </c:pt>
                <c:pt idx="64">
                  <c:v>0.978949123921607</c:v>
                </c:pt>
                <c:pt idx="65">
                  <c:v>1.1893652484525</c:v>
                </c:pt>
                <c:pt idx="66">
                  <c:v>0.994949651653175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"EWMA"</c:f>
              <c:strCache>
                <c:ptCount val="1"/>
                <c:pt idx="0">
                  <c:v>EWMA</c:v>
                </c:pt>
              </c:strCache>
            </c:strRef>
          </c:tx>
          <c:spPr>
            <a:solidFill>
              <a:srgbClr val="0070c0"/>
            </a:solidFill>
            <a:ln w="1908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Ark1!$G$30:$G$129</c:f>
              <c:numCache>
                <c:formatCode>General</c:formatCode>
                <c:ptCount val="100"/>
                <c:pt idx="0">
                  <c:v>0</c:v>
                </c:pt>
                <c:pt idx="1">
                  <c:v>0.666171003717472</c:v>
                </c:pt>
                <c:pt idx="2">
                  <c:v>0.496240702364945</c:v>
                </c:pt>
                <c:pt idx="3">
                  <c:v>0.801952066280716</c:v>
                </c:pt>
                <c:pt idx="4">
                  <c:v>1.63936655032569</c:v>
                </c:pt>
                <c:pt idx="5">
                  <c:v>1.53353527446699</c:v>
                </c:pt>
                <c:pt idx="6">
                  <c:v>1.54751730050944</c:v>
                </c:pt>
                <c:pt idx="7">
                  <c:v>2.51615614716611</c:v>
                </c:pt>
                <c:pt idx="8">
                  <c:v>2.27941708121871</c:v>
                </c:pt>
                <c:pt idx="9">
                  <c:v>2.1912865472267</c:v>
                </c:pt>
                <c:pt idx="10">
                  <c:v>2.28525639333124</c:v>
                </c:pt>
                <c:pt idx="11">
                  <c:v>1.22355228159469</c:v>
                </c:pt>
                <c:pt idx="12">
                  <c:v>1.44542111785628</c:v>
                </c:pt>
                <c:pt idx="13">
                  <c:v>1.59464506376748</c:v>
                </c:pt>
                <c:pt idx="14">
                  <c:v>1.14778134357163</c:v>
                </c:pt>
                <c:pt idx="15">
                  <c:v>0.323577659178567</c:v>
                </c:pt>
                <c:pt idx="16">
                  <c:v>-0.166717092703487</c:v>
                </c:pt>
                <c:pt idx="17">
                  <c:v>-0.696296526572445</c:v>
                </c:pt>
                <c:pt idx="18">
                  <c:v>-0.618311315596331</c:v>
                </c:pt>
                <c:pt idx="19">
                  <c:v>-0.502296356391504</c:v>
                </c:pt>
                <c:pt idx="20">
                  <c:v>-0.128758711217865</c:v>
                </c:pt>
                <c:pt idx="21">
                  <c:v>-0.378904664695323</c:v>
                </c:pt>
                <c:pt idx="22">
                  <c:v>-0.125146587532465</c:v>
                </c:pt>
                <c:pt idx="23">
                  <c:v>0.00908449932304904</c:v>
                </c:pt>
                <c:pt idx="24">
                  <c:v>0.384537623634162</c:v>
                </c:pt>
                <c:pt idx="25">
                  <c:v>2.83035829867602</c:v>
                </c:pt>
                <c:pt idx="26">
                  <c:v>2.30401237483179</c:v>
                </c:pt>
                <c:pt idx="27">
                  <c:v>1.35031081493758</c:v>
                </c:pt>
                <c:pt idx="28">
                  <c:v>1.14561538313951</c:v>
                </c:pt>
                <c:pt idx="29">
                  <c:v>-0.0957370180329811</c:v>
                </c:pt>
                <c:pt idx="30">
                  <c:v>-0.275742948834479</c:v>
                </c:pt>
                <c:pt idx="31">
                  <c:v>-0.509426667698876</c:v>
                </c:pt>
                <c:pt idx="32">
                  <c:v>-0.89559766934887</c:v>
                </c:pt>
                <c:pt idx="33">
                  <c:v>-1.3960570139067</c:v>
                </c:pt>
                <c:pt idx="34">
                  <c:v>-1.43969862834915</c:v>
                </c:pt>
                <c:pt idx="35">
                  <c:v>-1.35189500492486</c:v>
                </c:pt>
                <c:pt idx="36">
                  <c:v>-1.29703448851121</c:v>
                </c:pt>
                <c:pt idx="37">
                  <c:v>-1.60045691855604</c:v>
                </c:pt>
                <c:pt idx="38">
                  <c:v>-1.17706405430447</c:v>
                </c:pt>
                <c:pt idx="39">
                  <c:v>-0.837183344618655</c:v>
                </c:pt>
                <c:pt idx="40">
                  <c:v>-1.58806436054927</c:v>
                </c:pt>
                <c:pt idx="41">
                  <c:v>-1.31108610791996</c:v>
                </c:pt>
                <c:pt idx="42">
                  <c:v>-0.906773199465111</c:v>
                </c:pt>
                <c:pt idx="43">
                  <c:v>-1.61607432963181</c:v>
                </c:pt>
                <c:pt idx="44">
                  <c:v>-1.88238583267003</c:v>
                </c:pt>
                <c:pt idx="45">
                  <c:v>-1.42431800130944</c:v>
                </c:pt>
                <c:pt idx="46">
                  <c:v>-1.66008850280985</c:v>
                </c:pt>
                <c:pt idx="47">
                  <c:v>-1.17549192382848</c:v>
                </c:pt>
                <c:pt idx="48">
                  <c:v>-0.738844392656207</c:v>
                </c:pt>
                <c:pt idx="49">
                  <c:v>-0.271544464455536</c:v>
                </c:pt>
                <c:pt idx="50">
                  <c:v>-0.123029551220347</c:v>
                </c:pt>
                <c:pt idx="51">
                  <c:v>0.00109458610253858</c:v>
                </c:pt>
                <c:pt idx="52">
                  <c:v>0.0513090711107397</c:v>
                </c:pt>
                <c:pt idx="53">
                  <c:v>-0.226502322181598</c:v>
                </c:pt>
                <c:pt idx="54">
                  <c:v>-0.374240708155992</c:v>
                </c:pt>
                <c:pt idx="55">
                  <c:v>-0.434764773232765</c:v>
                </c:pt>
                <c:pt idx="56">
                  <c:v>-0.537935525410356</c:v>
                </c:pt>
                <c:pt idx="57">
                  <c:v>0.0829807146990126</c:v>
                </c:pt>
                <c:pt idx="58">
                  <c:v>-0.0628984912009353</c:v>
                </c:pt>
                <c:pt idx="59">
                  <c:v>-0.125203705387669</c:v>
                </c:pt>
                <c:pt idx="60">
                  <c:v>0.238039599593478</c:v>
                </c:pt>
                <c:pt idx="61">
                  <c:v>-0.10411379330747</c:v>
                </c:pt>
                <c:pt idx="62">
                  <c:v>-0.125638233642219</c:v>
                </c:pt>
                <c:pt idx="63">
                  <c:v>-0.173274740455006</c:v>
                </c:pt>
                <c:pt idx="64">
                  <c:v>-0.257093775975659</c:v>
                </c:pt>
                <c:pt idx="65">
                  <c:v>-0.0466776514447632</c:v>
                </c:pt>
                <c:pt idx="66">
                  <c:v>-0.241093248244091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"Nedre konf gr"</c:f>
              <c:strCache>
                <c:ptCount val="1"/>
                <c:pt idx="0">
                  <c:v>Nedre konf gr</c:v>
                </c:pt>
              </c:strCache>
            </c:strRef>
          </c:tx>
          <c:spPr>
            <a:solidFill>
              <a:srgbClr val="00b050"/>
            </a:solidFill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Ark1!$A$30:$A$129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</c:numCache>
            </c:numRef>
          </c:xVal>
          <c:yVal>
            <c:numRef>
              <c:f>Ark1!$I$30:$I$129</c:f>
              <c:numCache>
                <c:formatCode>General</c:formatCode>
                <c:ptCount val="100"/>
                <c:pt idx="0">
                  <c:v>-1.23604289989727</c:v>
                </c:pt>
                <c:pt idx="1">
                  <c:v>-0.569871896179793</c:v>
                </c:pt>
                <c:pt idx="2">
                  <c:v>-0.73980219753232</c:v>
                </c:pt>
                <c:pt idx="3">
                  <c:v>-0.434090833616549</c:v>
                </c:pt>
                <c:pt idx="4">
                  <c:v>0.40332365042842</c:v>
                </c:pt>
                <c:pt idx="5">
                  <c:v>0.297492374569721</c:v>
                </c:pt>
                <c:pt idx="6">
                  <c:v>0.311474400612172</c:v>
                </c:pt>
                <c:pt idx="7">
                  <c:v>1.28011324726884</c:v>
                </c:pt>
                <c:pt idx="8">
                  <c:v>1.04337418132145</c:v>
                </c:pt>
                <c:pt idx="9">
                  <c:v>0.95524364732943</c:v>
                </c:pt>
                <c:pt idx="10">
                  <c:v>1.04921349343398</c:v>
                </c:pt>
                <c:pt idx="11">
                  <c:v>-0.0124906183025735</c:v>
                </c:pt>
                <c:pt idx="12">
                  <c:v>0.20937821795901</c:v>
                </c:pt>
                <c:pt idx="13">
                  <c:v>0.358602163870218</c:v>
                </c:pt>
                <c:pt idx="14">
                  <c:v>-0.0882615563256322</c:v>
                </c:pt>
                <c:pt idx="15">
                  <c:v>-0.912465240718699</c:v>
                </c:pt>
                <c:pt idx="16">
                  <c:v>-1.40275999260075</c:v>
                </c:pt>
                <c:pt idx="17">
                  <c:v>-1.93233942646971</c:v>
                </c:pt>
                <c:pt idx="18">
                  <c:v>-1.8543542154936</c:v>
                </c:pt>
                <c:pt idx="19">
                  <c:v>-1.73833925628877</c:v>
                </c:pt>
                <c:pt idx="20">
                  <c:v>-1.36480161111513</c:v>
                </c:pt>
                <c:pt idx="21">
                  <c:v>-1.61494756459259</c:v>
                </c:pt>
                <c:pt idx="22">
                  <c:v>-1.36118948742973</c:v>
                </c:pt>
                <c:pt idx="23">
                  <c:v>-1.22695840057422</c:v>
                </c:pt>
                <c:pt idx="24">
                  <c:v>-0.851505276263104</c:v>
                </c:pt>
                <c:pt idx="25">
                  <c:v>1.59431539877876</c:v>
                </c:pt>
                <c:pt idx="26">
                  <c:v>1.06796947493452</c:v>
                </c:pt>
                <c:pt idx="27">
                  <c:v>0.114267915040318</c:v>
                </c:pt>
                <c:pt idx="28">
                  <c:v>-0.0904275167577511</c:v>
                </c:pt>
                <c:pt idx="29">
                  <c:v>-1.33177991793025</c:v>
                </c:pt>
                <c:pt idx="30">
                  <c:v>-1.51178584873174</c:v>
                </c:pt>
                <c:pt idx="31">
                  <c:v>-1.74546956759614</c:v>
                </c:pt>
                <c:pt idx="32">
                  <c:v>-2.13164056924613</c:v>
                </c:pt>
                <c:pt idx="33">
                  <c:v>-2.63209991380397</c:v>
                </c:pt>
                <c:pt idx="34">
                  <c:v>-2.67574152824642</c:v>
                </c:pt>
                <c:pt idx="35">
                  <c:v>-2.58793790482213</c:v>
                </c:pt>
                <c:pt idx="36">
                  <c:v>-2.53307738840848</c:v>
                </c:pt>
                <c:pt idx="37">
                  <c:v>-2.83649981845331</c:v>
                </c:pt>
                <c:pt idx="38">
                  <c:v>-2.41310695420174</c:v>
                </c:pt>
                <c:pt idx="39">
                  <c:v>-2.07322624451592</c:v>
                </c:pt>
                <c:pt idx="40">
                  <c:v>-2.82410726044653</c:v>
                </c:pt>
                <c:pt idx="41">
                  <c:v>-2.54712900781723</c:v>
                </c:pt>
                <c:pt idx="42">
                  <c:v>-2.14281609936238</c:v>
                </c:pt>
                <c:pt idx="43">
                  <c:v>-2.85211722952907</c:v>
                </c:pt>
                <c:pt idx="44">
                  <c:v>-3.1184287325673</c:v>
                </c:pt>
                <c:pt idx="45">
                  <c:v>-2.66036090120671</c:v>
                </c:pt>
                <c:pt idx="46">
                  <c:v>-2.89613140270711</c:v>
                </c:pt>
                <c:pt idx="47">
                  <c:v>-2.41153482372574</c:v>
                </c:pt>
                <c:pt idx="48">
                  <c:v>-1.97488729255347</c:v>
                </c:pt>
                <c:pt idx="49">
                  <c:v>-1.5075873643528</c:v>
                </c:pt>
                <c:pt idx="50">
                  <c:v>-1.35907245111761</c:v>
                </c:pt>
                <c:pt idx="51">
                  <c:v>-1.23494831379473</c:v>
                </c:pt>
                <c:pt idx="52">
                  <c:v>-1.18473382878653</c:v>
                </c:pt>
                <c:pt idx="53">
                  <c:v>-1.46254522207886</c:v>
                </c:pt>
                <c:pt idx="54">
                  <c:v>-1.61028360805326</c:v>
                </c:pt>
                <c:pt idx="55">
                  <c:v>-1.67080767313003</c:v>
                </c:pt>
                <c:pt idx="56">
                  <c:v>-1.77397842530762</c:v>
                </c:pt>
                <c:pt idx="57">
                  <c:v>-1.15306218519825</c:v>
                </c:pt>
                <c:pt idx="58">
                  <c:v>-1.2989413910982</c:v>
                </c:pt>
                <c:pt idx="59">
                  <c:v>-1.36124660528493</c:v>
                </c:pt>
                <c:pt idx="60">
                  <c:v>-0.998003300303787</c:v>
                </c:pt>
                <c:pt idx="61">
                  <c:v>-1.34015669320474</c:v>
                </c:pt>
                <c:pt idx="62">
                  <c:v>-1.36168113353948</c:v>
                </c:pt>
                <c:pt idx="63">
                  <c:v>-1.40931764035227</c:v>
                </c:pt>
                <c:pt idx="64">
                  <c:v>-1.49313667587292</c:v>
                </c:pt>
                <c:pt idx="65">
                  <c:v>-1.28272055134203</c:v>
                </c:pt>
                <c:pt idx="66">
                  <c:v>-1.47713614814136</c:v>
                </c:pt>
              </c:numCache>
            </c:numRef>
          </c:yVal>
          <c:smooth val="0"/>
        </c:ser>
        <c:axId val="48446252"/>
        <c:axId val="63773573"/>
      </c:scatterChart>
      <c:valAx>
        <c:axId val="484462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nb-N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nb-NO" sz="1000" spc="-1" strike="noStrike">
                    <a:solidFill>
                      <a:srgbClr val="000000"/>
                    </a:solidFill>
                    <a:latin typeface="Calibri"/>
                  </a:rPr>
                  <a:t>Run-nummer</a:t>
                </a:r>
              </a:p>
            </c:rich>
          </c:tx>
          <c:layout>
            <c:manualLayout>
              <c:xMode val="edge"/>
              <c:yMode val="edge"/>
              <c:x val="0.404114034649758"/>
              <c:y val="0.0173591874422899"/>
            </c:manualLayout>
          </c:layout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3773573"/>
        <c:crosses val="max"/>
        <c:crossBetween val="midCat"/>
      </c:valAx>
      <c:valAx>
        <c:axId val="63773573"/>
        <c:scaling>
          <c:orientation val="minMax"/>
        </c:scaling>
        <c:delete val="0"/>
        <c:axPos val="l"/>
        <c:majorGridlines>
          <c:spPr>
            <a:ln w="6480">
              <a:solidFill>
                <a:srgbClr val="5b9bd5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8446252"/>
        <c:crossesAt val="0"/>
        <c:crossBetween val="midCat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814139998228174"/>
          <c:y val="0.320368819504498"/>
          <c:w val="0.179813542724635"/>
          <c:h val="0.39911739237723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162000</xdr:colOff>
      <xdr:row>28</xdr:row>
      <xdr:rowOff>104760</xdr:rowOff>
    </xdr:from>
    <xdr:to>
      <xdr:col>20</xdr:col>
      <xdr:colOff>599760</xdr:colOff>
      <xdr:row>57</xdr:row>
      <xdr:rowOff>142560</xdr:rowOff>
    </xdr:to>
    <xdr:graphicFrame>
      <xdr:nvGraphicFramePr>
        <xdr:cNvPr id="0" name="Diagram 3"/>
        <xdr:cNvGraphicFramePr/>
      </xdr:nvGraphicFramePr>
      <xdr:xfrm>
        <a:off x="10368360" y="5737680"/>
        <a:ext cx="7210080" cy="584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19.29"/>
    <col collapsed="false" customWidth="true" hidden="false" outlineLevel="0" max="3" min="3" style="0" width="14.57"/>
    <col collapsed="false" customWidth="true" hidden="false" outlineLevel="0" max="4" min="4" style="0" width="13.15"/>
    <col collapsed="false" customWidth="true" hidden="false" outlineLevel="0" max="8" min="8" style="0" width="14"/>
    <col collapsed="false" customWidth="true" hidden="false" outlineLevel="0" max="9" min="9" style="0" width="12.71"/>
    <col collapsed="false" customWidth="true" hidden="false" outlineLevel="0" max="11" min="11" style="0" width="17.71"/>
  </cols>
  <sheetData>
    <row r="1" customFormat="false" ht="23.2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</row>
    <row r="3" customFormat="false" ht="15" hidden="false" customHeight="false" outlineLevel="0" collapsed="false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3"/>
      <c r="Z3" s="3"/>
    </row>
    <row r="4" customFormat="false" ht="15" hidden="false" customHeight="false" outlineLevel="0" collapsed="false">
      <c r="A4" s="3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3"/>
      <c r="Z4" s="3"/>
    </row>
    <row r="5" customFormat="false" ht="15" hidden="false" customHeight="false" outlineLevel="0" collapsed="false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"/>
      <c r="Y5" s="3"/>
      <c r="Z5" s="3"/>
    </row>
    <row r="6" customFormat="false" ht="15" hidden="false" customHeight="false" outlineLevel="0" collapsed="false">
      <c r="A6" s="3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  <c r="Y6" s="3"/>
      <c r="Z6" s="3"/>
    </row>
    <row r="7" customFormat="false" ht="13.8" hidden="false" customHeight="false" outlineLevel="0" collapsed="false">
      <c r="A7" s="3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</row>
    <row r="8" customFormat="false" ht="15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/>
      <c r="Y8" s="3"/>
      <c r="Z8" s="3"/>
    </row>
    <row r="9" customFormat="false" ht="15.75" hidden="false" customHeight="false" outlineLevel="0" collapsed="false">
      <c r="A9" s="5" t="s">
        <v>6</v>
      </c>
      <c r="B9" s="6" t="s">
        <v>7</v>
      </c>
      <c r="C9" s="7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</row>
    <row r="10" customFormat="false" ht="15.75" hidden="false" customHeight="false" outlineLevel="0" collapsed="false">
      <c r="A10" s="5"/>
      <c r="B10" s="2"/>
      <c r="C10" s="2"/>
      <c r="D10" s="2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/>
      <c r="Y10" s="3"/>
      <c r="Z10" s="3"/>
    </row>
    <row r="11" customFormat="false" ht="15.75" hidden="false" customHeight="false" outlineLevel="0" collapsed="false">
      <c r="A11" s="5" t="s">
        <v>8</v>
      </c>
      <c r="B11" s="9" t="n">
        <v>2.8</v>
      </c>
      <c r="C11" s="5" t="s">
        <v>9</v>
      </c>
      <c r="D11" s="2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/>
      <c r="Y11" s="3"/>
      <c r="Z11" s="3"/>
    </row>
    <row r="12" customFormat="false" ht="15.75" hidden="false" customHeight="false" outlineLevel="0" collapsed="false">
      <c r="A12" s="5" t="s">
        <v>10</v>
      </c>
      <c r="B12" s="9" t="n">
        <v>2.8</v>
      </c>
      <c r="C12" s="5" t="s">
        <v>9</v>
      </c>
      <c r="D12" s="2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"/>
      <c r="Y12" s="3"/>
      <c r="Z12" s="3"/>
    </row>
    <row r="13" customFormat="false" ht="15.75" hidden="false" customHeight="false" outlineLevel="0" collapsed="false">
      <c r="A13" s="5" t="s">
        <v>11</v>
      </c>
      <c r="B13" s="10" t="n">
        <f aca="false">SQRT(POWER(B11,2) + POWER(B12,2))</f>
        <v>3.95979797464467</v>
      </c>
      <c r="C13" s="5" t="str">
        <f aca="false">C11</f>
        <v>%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3"/>
      <c r="Z13" s="3"/>
    </row>
    <row r="14" customFormat="false" ht="15.75" hidden="false" customHeight="false" outlineLevel="0" collapsed="false">
      <c r="A14" s="5" t="s">
        <v>12</v>
      </c>
      <c r="B14" s="10" t="n">
        <f aca="false">POWER(B11,2) + POWER(B12,2)</f>
        <v>15.68</v>
      </c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"/>
      <c r="Y14" s="3"/>
      <c r="Z14" s="3"/>
    </row>
    <row r="15" customFormat="false" ht="15.75" hidden="false" customHeight="false" outlineLevel="0" collapsed="false">
      <c r="A15" s="5"/>
      <c r="B15" s="11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"/>
      <c r="Y15" s="3"/>
      <c r="Z15" s="3"/>
    </row>
    <row r="16" customFormat="false" ht="16.5" hidden="false" customHeight="false" outlineLevel="0" collapsed="false">
      <c r="A16" s="5" t="s">
        <v>13</v>
      </c>
      <c r="B16" s="12" t="n">
        <v>0</v>
      </c>
      <c r="C16" s="5" t="s">
        <v>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3" t="s">
        <v>14</v>
      </c>
      <c r="Y16" s="13"/>
      <c r="Z16" s="13"/>
    </row>
    <row r="17" customFormat="false" ht="15.75" hidden="false" customHeight="false" outlineLevel="0" collapsed="false">
      <c r="A17" s="5"/>
      <c r="B17" s="11"/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 t="n">
        <f aca="false">($B$19-$B$16)/($D$24+1.2816)</f>
        <v>3.1210986267166</v>
      </c>
      <c r="Y17" s="3"/>
      <c r="Z17" s="3"/>
    </row>
    <row r="18" customFormat="false" ht="15.75" hidden="false" customHeight="false" outlineLevel="0" collapsed="false">
      <c r="A18" s="5" t="s">
        <v>15</v>
      </c>
      <c r="B18" s="11"/>
      <c r="C18" s="5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"/>
      <c r="Y18" s="3"/>
      <c r="Z18" s="3"/>
    </row>
    <row r="19" customFormat="false" ht="15.75" hidden="false" customHeight="false" outlineLevel="0" collapsed="false">
      <c r="A19" s="5" t="s">
        <v>16</v>
      </c>
      <c r="B19" s="12" t="n">
        <v>4</v>
      </c>
      <c r="C19" s="5" t="s">
        <v>9</v>
      </c>
      <c r="D19" s="5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"/>
      <c r="Y19" s="3"/>
      <c r="Z19" s="3"/>
    </row>
    <row r="20" customFormat="false" ht="15.75" hidden="false" customHeight="false" outlineLevel="0" collapsed="false">
      <c r="A20" s="5" t="s">
        <v>17</v>
      </c>
      <c r="B20" s="12" t="n">
        <v>-4</v>
      </c>
      <c r="C20" s="5" t="str">
        <f aca="false">C19</f>
        <v>%</v>
      </c>
      <c r="D20" s="5"/>
      <c r="E20" s="5"/>
      <c r="F20" s="5"/>
      <c r="G20" s="5"/>
      <c r="H20" s="5"/>
      <c r="I20" s="14"/>
      <c r="J20" s="5"/>
      <c r="K20" s="5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"/>
      <c r="Y20" s="3"/>
      <c r="Z20" s="3"/>
    </row>
    <row r="21" customFormat="false" ht="15.75" hidden="false" customHeight="false" outlineLevel="0" collapsed="false">
      <c r="A21" s="5"/>
      <c r="B21" s="5"/>
      <c r="C21" s="5"/>
      <c r="D21" s="5"/>
      <c r="E21" s="5"/>
      <c r="F21" s="5"/>
      <c r="G21" s="5"/>
      <c r="H21" s="5"/>
      <c r="I21" s="14"/>
      <c r="J21" s="5"/>
      <c r="K21" s="5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"/>
      <c r="Y21" s="3"/>
      <c r="Z21" s="3"/>
    </row>
    <row r="22" customFormat="false" ht="15.75" hidden="false" customHeight="false" outlineLevel="0" collapsed="false">
      <c r="A22" s="5" t="s">
        <v>18</v>
      </c>
      <c r="B22" s="15" t="n">
        <v>500</v>
      </c>
      <c r="C22" s="5" t="s">
        <v>19</v>
      </c>
      <c r="D22" s="5"/>
      <c r="E22" s="5"/>
      <c r="F22" s="16" t="n">
        <f aca="false">1.1*(2*POWER(I22,2))/($B$14+POWER(I22,2))</f>
        <v>0.111501595561117</v>
      </c>
      <c r="G22" s="5"/>
      <c r="H22" s="17" t="n">
        <f aca="false">_xlfn.NORM.S.INV(1-((1/B22)/2))</f>
        <v>3.09023230616781</v>
      </c>
      <c r="I22" s="18" t="n">
        <f aca="false">($B$19-$B$16)/($H$22+1.2816)</f>
        <v>0.914948177302403</v>
      </c>
      <c r="J22" s="5"/>
      <c r="K22" s="5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"/>
      <c r="Y22" s="3"/>
      <c r="Z22" s="3"/>
    </row>
    <row r="23" customFormat="false" ht="15.75" hidden="false" customHeight="false" outlineLevel="0" collapsed="false">
      <c r="A23" s="8" t="s">
        <v>20</v>
      </c>
      <c r="B23" s="10"/>
      <c r="C23" s="5"/>
      <c r="D23" s="5"/>
      <c r="E23" s="10"/>
      <c r="F23" s="5"/>
      <c r="G23" s="5"/>
      <c r="H23" s="5"/>
      <c r="I23" s="5"/>
      <c r="J23" s="5"/>
      <c r="K23" s="5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"/>
      <c r="Y23" s="3"/>
      <c r="Z23" s="3"/>
    </row>
    <row r="24" customFormat="false" ht="15.75" hidden="false" customHeight="false" outlineLevel="0" collapsed="false">
      <c r="A24" s="5" t="s">
        <v>21</v>
      </c>
      <c r="B24" s="19" t="n">
        <v>0.112</v>
      </c>
      <c r="C24" s="20"/>
      <c r="D24" s="21"/>
      <c r="E24" s="5"/>
      <c r="F24" s="22" t="n">
        <f aca="false">$B24</f>
        <v>0.112</v>
      </c>
      <c r="G24" s="5"/>
      <c r="H24" s="23"/>
      <c r="I24" s="14"/>
      <c r="J24" s="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3"/>
      <c r="Y24" s="3"/>
      <c r="Z24" s="3"/>
    </row>
    <row r="25" customFormat="false" ht="16.5" hidden="false" customHeight="false" outlineLevel="0" collapsed="false">
      <c r="A25" s="5" t="s">
        <v>22</v>
      </c>
      <c r="B25" s="15" t="n">
        <v>477</v>
      </c>
      <c r="C25" s="11"/>
      <c r="D25" s="21"/>
      <c r="E25" s="5"/>
      <c r="F25" s="21"/>
      <c r="G25" s="5"/>
      <c r="H25" s="23"/>
      <c r="I25" s="5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3" t="s">
        <v>23</v>
      </c>
      <c r="Y25" s="13"/>
      <c r="Z25" s="13"/>
    </row>
    <row r="26" customFormat="false" ht="15.75" hidden="false" customHeight="false" outlineLevel="0" collapsed="false">
      <c r="A26" s="5" t="s">
        <v>24</v>
      </c>
      <c r="B26" s="9" t="n">
        <v>10.1</v>
      </c>
      <c r="C26" s="8"/>
      <c r="D26" s="8"/>
      <c r="E26" s="8"/>
      <c r="F26" s="24"/>
      <c r="G26" s="8"/>
      <c r="H26" s="8"/>
      <c r="I26" s="5"/>
      <c r="J26" s="8"/>
      <c r="K26" s="5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3"/>
      <c r="Y26" s="3"/>
      <c r="Z26" s="3"/>
    </row>
    <row r="27" customFormat="false" ht="15.75" hidden="false" customHeight="false" outlineLevel="0" collapsed="false">
      <c r="A27" s="5"/>
      <c r="B27" s="2"/>
      <c r="C27" s="8"/>
      <c r="D27" s="8"/>
      <c r="E27" s="8"/>
      <c r="F27" s="24"/>
      <c r="G27" s="8"/>
      <c r="H27" s="8"/>
      <c r="I27" s="25" t="s">
        <v>25</v>
      </c>
      <c r="J27" s="25"/>
      <c r="K27" s="5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3"/>
      <c r="Y27" s="3"/>
      <c r="Z27" s="3"/>
    </row>
    <row r="28" customFormat="false" ht="15.75" hidden="false" customHeight="false" outlineLevel="0" collapsed="false">
      <c r="A28" s="8"/>
      <c r="B28" s="8"/>
      <c r="C28" s="26" t="s">
        <v>26</v>
      </c>
      <c r="D28" s="26"/>
      <c r="E28" s="8"/>
      <c r="F28" s="24"/>
      <c r="G28" s="24"/>
      <c r="H28" s="4"/>
      <c r="I28" s="26" t="s">
        <v>27</v>
      </c>
      <c r="J28" s="26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"/>
      <c r="Y28" s="3"/>
      <c r="Z28" s="3"/>
    </row>
    <row r="29" customFormat="false" ht="16.5" hidden="false" customHeight="false" outlineLevel="0" collapsed="false">
      <c r="A29" s="27" t="s">
        <v>28</v>
      </c>
      <c r="B29" s="28" t="n">
        <v>45505</v>
      </c>
      <c r="C29" s="29" t="s">
        <v>29</v>
      </c>
      <c r="D29" s="29" t="s">
        <v>30</v>
      </c>
      <c r="E29" s="27" t="s">
        <v>31</v>
      </c>
      <c r="F29" s="27" t="s">
        <v>32</v>
      </c>
      <c r="G29" s="27" t="s">
        <v>25</v>
      </c>
      <c r="H29" s="27" t="s">
        <v>33</v>
      </c>
      <c r="I29" s="27" t="s">
        <v>34</v>
      </c>
      <c r="J29" s="27" t="s">
        <v>35</v>
      </c>
      <c r="K29" s="27" t="s">
        <v>36</v>
      </c>
      <c r="L29" s="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"/>
      <c r="Y29" s="3"/>
      <c r="Z29" s="3"/>
    </row>
    <row r="30" customFormat="false" ht="15.75" hidden="false" customHeight="false" outlineLevel="0" collapsed="false">
      <c r="A30" s="30" t="n">
        <v>1</v>
      </c>
      <c r="B30" s="31" t="n">
        <v>1</v>
      </c>
      <c r="C30" s="32" t="n">
        <v>208</v>
      </c>
      <c r="D30" s="32" t="n">
        <v>211</v>
      </c>
      <c r="E30" s="33" t="n">
        <f aca="false">IF(AND(ISNUMBER(C30),ISNUMBER(D30)),D30-C30,"")</f>
        <v>3</v>
      </c>
      <c r="F30" s="34" t="n">
        <f aca="false">IF(AND(ISNUMBER(E30),ISNUMBER(C30)),100*(E30/((C30+D30)/2)),"")</f>
        <v>1.43198090692124</v>
      </c>
      <c r="G30" s="35" t="n">
        <f aca="false">$B$16</f>
        <v>0</v>
      </c>
      <c r="H30" s="36" t="n">
        <f aca="false">IF(ISNUMBER(F30),SQRT($B$14*($F$24/(2-$F$24))),"")</f>
        <v>0.964452949358041</v>
      </c>
      <c r="I30" s="37" t="n">
        <f aca="false">IF(ISNUMBER(F30),G30-1.2816*H30,"")</f>
        <v>-1.23604289989727</v>
      </c>
      <c r="J30" s="37" t="n">
        <f aca="false">IF(ISNUMBER(F30),G30+1.2816*H30,"")</f>
        <v>1.23604289989727</v>
      </c>
      <c r="K30" s="38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" t="n">
        <f aca="false">$B$16</f>
        <v>0</v>
      </c>
      <c r="Y30" s="39" t="n">
        <f aca="false">$B$20</f>
        <v>-4</v>
      </c>
      <c r="Z30" s="39" t="n">
        <f aca="false">$B$19</f>
        <v>4</v>
      </c>
    </row>
    <row r="31" customFormat="false" ht="15.75" hidden="false" customHeight="false" outlineLevel="0" collapsed="false">
      <c r="A31" s="33" t="n">
        <f aca="false">IF(AND(ISNUMBER(C31),ISNUMBER(D31)),(A30+1),"")</f>
        <v>2</v>
      </c>
      <c r="B31" s="31" t="n">
        <v>1</v>
      </c>
      <c r="C31" s="32" t="n">
        <v>261</v>
      </c>
      <c r="D31" s="32" t="n">
        <v>277</v>
      </c>
      <c r="E31" s="33" t="n">
        <f aca="false">IF(AND(ISNUMBER(C31),ISNUMBER(D31)),D31-C31,"")</f>
        <v>16</v>
      </c>
      <c r="F31" s="34" t="n">
        <f aca="false">IF(AND(ISNUMBER(E31),ISNUMBER(C31)),100*(E31/((C31+D31)/2)),"")</f>
        <v>5.94795539033457</v>
      </c>
      <c r="G31" s="35" t="n">
        <f aca="false">IF(AND(ISNUMBER(F31),K31=""),$F$24*F31+(1-$F$24)*G30, IF(AND(ISNUMBER(F31),K31&lt;&gt;""),$B$16,""))</f>
        <v>0.666171003717472</v>
      </c>
      <c r="H31" s="36" t="n">
        <f aca="false">IF(ISNUMBER(F31),SQRT($B$14*($F$24/(2-$F$24))),"")</f>
        <v>0.964452949358041</v>
      </c>
      <c r="I31" s="37" t="n">
        <f aca="false">IF(ISNUMBER(F31),G31-1.2816*H31,"")</f>
        <v>-0.569871896179793</v>
      </c>
      <c r="J31" s="37" t="n">
        <f aca="false">IF(ISNUMBER(F31),G31+1.2816*H31,"")</f>
        <v>1.90221390361474</v>
      </c>
      <c r="K31" s="38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9" t="n">
        <f aca="false">$B$16</f>
        <v>0</v>
      </c>
      <c r="Y31" s="39" t="n">
        <f aca="false">$B$20</f>
        <v>-4</v>
      </c>
      <c r="Z31" s="39" t="n">
        <f aca="false">$B$19</f>
        <v>4</v>
      </c>
    </row>
    <row r="32" customFormat="false" ht="15.75" hidden="false" customHeight="false" outlineLevel="0" collapsed="false">
      <c r="A32" s="33" t="n">
        <f aca="false">IF(AND(ISNUMBER(C32),ISNUMBER(D32)),(A31+1),"")</f>
        <v>3</v>
      </c>
      <c r="B32" s="31" t="n">
        <v>1</v>
      </c>
      <c r="C32" s="32" t="n">
        <v>118</v>
      </c>
      <c r="D32" s="32" t="n">
        <v>117</v>
      </c>
      <c r="E32" s="33" t="n">
        <f aca="false">IF(AND(ISNUMBER(C32),ISNUMBER(D32)),D32-C32,"")</f>
        <v>-1</v>
      </c>
      <c r="F32" s="34" t="n">
        <f aca="false">IF(AND(ISNUMBER(E32),ISNUMBER(C32)),100*(E32/((C32+D32)/2)),"")</f>
        <v>-0.851063829787234</v>
      </c>
      <c r="G32" s="35" t="n">
        <f aca="false">IF(AND(ISNUMBER(F32),K32=""),$F$24*F32+(1-$F$24)*G31, IF(AND(ISNUMBER(F32),K32&lt;&gt;""),$B$16,""))</f>
        <v>0.496240702364945</v>
      </c>
      <c r="H32" s="36" t="n">
        <f aca="false">IF(ISNUMBER(F32),SQRT($B$14*($F$24/(2-$F$24))),"")</f>
        <v>0.964452949358041</v>
      </c>
      <c r="I32" s="37" t="n">
        <f aca="false">IF(ISNUMBER(F32),G32-1.2816*H32,"")</f>
        <v>-0.73980219753232</v>
      </c>
      <c r="J32" s="37" t="n">
        <f aca="false">IF(ISNUMBER(F32),G32+1.2816*H32,"")</f>
        <v>1.73228360226221</v>
      </c>
      <c r="K32" s="38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9" t="n">
        <f aca="false">$B$16</f>
        <v>0</v>
      </c>
      <c r="Y32" s="39" t="n">
        <f aca="false">$B$20</f>
        <v>-4</v>
      </c>
      <c r="Z32" s="39" t="n">
        <f aca="false">$B$19</f>
        <v>4</v>
      </c>
    </row>
    <row r="33" customFormat="false" ht="15.75" hidden="false" customHeight="false" outlineLevel="0" collapsed="false">
      <c r="A33" s="33" t="n">
        <f aca="false">IF(AND(ISNUMBER(C33),ISNUMBER(D33)),(A32+1),"")</f>
        <v>4</v>
      </c>
      <c r="B33" s="31" t="n">
        <v>2</v>
      </c>
      <c r="C33" s="32" t="n">
        <v>61</v>
      </c>
      <c r="D33" s="32" t="n">
        <v>63</v>
      </c>
      <c r="E33" s="33" t="n">
        <f aca="false">IF(AND(ISNUMBER(C33),ISNUMBER(D33)),D33-C33,"")</f>
        <v>2</v>
      </c>
      <c r="F33" s="34" t="n">
        <f aca="false">IF(AND(ISNUMBER(E33),ISNUMBER(C33)),100*(E33/((C33+D33)/2)),"")</f>
        <v>3.2258064516129</v>
      </c>
      <c r="G33" s="35" t="n">
        <f aca="false">IF(AND(ISNUMBER(F33),K33=""),$F$24*F33+(1-$F$24)*G32, IF(AND(ISNUMBER(F33),K33&lt;&gt;""),$B$16,""))</f>
        <v>0.801952066280716</v>
      </c>
      <c r="H33" s="36" t="n">
        <f aca="false">IF(ISNUMBER(F33),SQRT($B$14*($F$24/(2-$F$24))),"")</f>
        <v>0.964452949358041</v>
      </c>
      <c r="I33" s="37" t="n">
        <f aca="false">IF(ISNUMBER(F33),G33-1.2816*H33,"")</f>
        <v>-0.434090833616549</v>
      </c>
      <c r="J33" s="37" t="n">
        <f aca="false">IF(ISNUMBER(F33),G33+1.2816*H33,"")</f>
        <v>2.03799496617798</v>
      </c>
      <c r="K33" s="38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9" t="n">
        <f aca="false">$B$16</f>
        <v>0</v>
      </c>
      <c r="Y33" s="39" t="n">
        <f aca="false">$B$20</f>
        <v>-4</v>
      </c>
      <c r="Z33" s="39" t="n">
        <f aca="false">$B$19</f>
        <v>4</v>
      </c>
    </row>
    <row r="34" customFormat="false" ht="15.75" hidden="false" customHeight="false" outlineLevel="0" collapsed="false">
      <c r="A34" s="33" t="n">
        <f aca="false">IF(AND(ISNUMBER(C34),ISNUMBER(D34)),(A33+1),"")</f>
        <v>5</v>
      </c>
      <c r="B34" s="31" t="n">
        <v>2</v>
      </c>
      <c r="C34" s="32" t="n">
        <v>220</v>
      </c>
      <c r="D34" s="32" t="n">
        <v>239</v>
      </c>
      <c r="E34" s="33" t="n">
        <f aca="false">IF(AND(ISNUMBER(C34),ISNUMBER(D34)),D34-C34,"")</f>
        <v>19</v>
      </c>
      <c r="F34" s="34" t="n">
        <f aca="false">IF(AND(ISNUMBER(E34),ISNUMBER(C34)),100*(E34/((C34+D34)/2)),"")</f>
        <v>8.27886710239651</v>
      </c>
      <c r="G34" s="35" t="n">
        <f aca="false">IF(AND(ISNUMBER(F34),K34=""),$F$24*F34+(1-$F$24)*G33, IF(AND(ISNUMBER(F34),K34&lt;&gt;""),$B$16,""))</f>
        <v>1.63936655032569</v>
      </c>
      <c r="H34" s="36" t="n">
        <f aca="false">IF(ISNUMBER(F34),SQRT($B$14*($F$24/(2-$F$24))),"")</f>
        <v>0.964452949358041</v>
      </c>
      <c r="I34" s="37" t="n">
        <f aca="false">IF(ISNUMBER(F34),G34-1.2816*H34,"")</f>
        <v>0.40332365042842</v>
      </c>
      <c r="J34" s="37" t="n">
        <f aca="false">IF(ISNUMBER(F34),G34+1.2816*H34,"")</f>
        <v>2.87540945022295</v>
      </c>
      <c r="K34" s="38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9" t="n">
        <f aca="false">$B$16</f>
        <v>0</v>
      </c>
      <c r="Y34" s="39" t="n">
        <f aca="false">$B$20</f>
        <v>-4</v>
      </c>
      <c r="Z34" s="39" t="n">
        <f aca="false">$B$19</f>
        <v>4</v>
      </c>
    </row>
    <row r="35" customFormat="false" ht="15.75" hidden="false" customHeight="false" outlineLevel="0" collapsed="false">
      <c r="A35" s="33" t="n">
        <f aca="false">IF(AND(ISNUMBER(C35),ISNUMBER(D35)),(A34+1),"")</f>
        <v>6</v>
      </c>
      <c r="B35" s="31" t="n">
        <v>2</v>
      </c>
      <c r="C35" s="32" t="n">
        <v>287</v>
      </c>
      <c r="D35" s="32" t="n">
        <v>289</v>
      </c>
      <c r="E35" s="33" t="n">
        <f aca="false">IF(AND(ISNUMBER(C35),ISNUMBER(D35)),D35-C35,"")</f>
        <v>2</v>
      </c>
      <c r="F35" s="34" t="n">
        <f aca="false">IF(AND(ISNUMBER(E35),ISNUMBER(C35)),100*(E35/((C35+D35)/2)),"")</f>
        <v>0.694444444444444</v>
      </c>
      <c r="G35" s="35" t="n">
        <f aca="false">IF(AND(ISNUMBER(F35),K35=""),$F$24*F35+(1-$F$24)*G34, IF(AND(ISNUMBER(F35),K35&lt;&gt;""),$B$16,""))</f>
        <v>1.53353527446699</v>
      </c>
      <c r="H35" s="36" t="n">
        <f aca="false">IF(ISNUMBER(F35),SQRT($B$14*($F$24/(2-$F$24))),"")</f>
        <v>0.964452949358041</v>
      </c>
      <c r="I35" s="37" t="n">
        <f aca="false">IF(ISNUMBER(F35),G35-1.2816*H35,"")</f>
        <v>0.297492374569721</v>
      </c>
      <c r="J35" s="37" t="n">
        <f aca="false">IF(ISNUMBER(F35),G35+1.2816*H35,"")</f>
        <v>2.76957817436425</v>
      </c>
      <c r="K35" s="38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9" t="n">
        <f aca="false">$B$16</f>
        <v>0</v>
      </c>
      <c r="Y35" s="39" t="n">
        <f aca="false">$B$20</f>
        <v>-4</v>
      </c>
      <c r="Z35" s="39" t="n">
        <f aca="false">$B$19</f>
        <v>4</v>
      </c>
    </row>
    <row r="36" customFormat="false" ht="15.75" hidden="false" customHeight="false" outlineLevel="0" collapsed="false">
      <c r="A36" s="33" t="n">
        <f aca="false">IF(AND(ISNUMBER(C36),ISNUMBER(D36)),(A35+1),"")</f>
        <v>7</v>
      </c>
      <c r="B36" s="31" t="n">
        <v>5</v>
      </c>
      <c r="C36" s="32" t="n">
        <v>299</v>
      </c>
      <c r="D36" s="32" t="n">
        <v>304</v>
      </c>
      <c r="E36" s="33" t="n">
        <f aca="false">IF(AND(ISNUMBER(C36),ISNUMBER(D36)),D36-C36,"")</f>
        <v>5</v>
      </c>
      <c r="F36" s="34" t="n">
        <f aca="false">IF(AND(ISNUMBER(E36),ISNUMBER(C36)),100*(E36/((C36+D36)/2)),"")</f>
        <v>1.65837479270315</v>
      </c>
      <c r="G36" s="35" t="n">
        <f aca="false">IF(AND(ISNUMBER(F36),K36=""),$F$24*F36+(1-$F$24)*G35, IF(AND(ISNUMBER(F36),K36&lt;&gt;""),$B$16,""))</f>
        <v>1.54751730050944</v>
      </c>
      <c r="H36" s="36" t="n">
        <f aca="false">IF(ISNUMBER(F36),SQRT($B$14*($F$24/(2-$F$24))),"")</f>
        <v>0.964452949358041</v>
      </c>
      <c r="I36" s="37" t="n">
        <f aca="false">IF(ISNUMBER(F36),G36-1.2816*H36,"")</f>
        <v>0.311474400612172</v>
      </c>
      <c r="J36" s="37" t="n">
        <f aca="false">IF(ISNUMBER(F36),G36+1.2816*H36,"")</f>
        <v>2.7835602004067</v>
      </c>
      <c r="K36" s="38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39" t="n">
        <f aca="false">$B$16</f>
        <v>0</v>
      </c>
      <c r="Y36" s="39" t="n">
        <f aca="false">$B$20</f>
        <v>-4</v>
      </c>
      <c r="Z36" s="39" t="n">
        <f aca="false">$B$19</f>
        <v>4</v>
      </c>
    </row>
    <row r="37" customFormat="false" ht="15.75" hidden="false" customHeight="false" outlineLevel="0" collapsed="false">
      <c r="A37" s="33" t="n">
        <f aca="false">IF(AND(ISNUMBER(C37),ISNUMBER(D37)),(A36+1),"")</f>
        <v>8</v>
      </c>
      <c r="B37" s="31" t="n">
        <v>5</v>
      </c>
      <c r="C37" s="32" t="n">
        <v>121</v>
      </c>
      <c r="D37" s="32" t="n">
        <v>134</v>
      </c>
      <c r="E37" s="33" t="n">
        <f aca="false">IF(AND(ISNUMBER(C37),ISNUMBER(D37)),D37-C37,"")</f>
        <v>13</v>
      </c>
      <c r="F37" s="34" t="n">
        <f aca="false">IF(AND(ISNUMBER(E37),ISNUMBER(C37)),100*(E37/((C37+D37)/2)),"")</f>
        <v>10.1960784313725</v>
      </c>
      <c r="G37" s="35" t="n">
        <f aca="false">IF(AND(ISNUMBER(F37),K37=""),$F$24*F37+(1-$F$24)*G36, IF(AND(ISNUMBER(F37),K37&lt;&gt;""),$B$16,""))</f>
        <v>2.51615614716611</v>
      </c>
      <c r="H37" s="36" t="n">
        <f aca="false">IF(ISNUMBER(F37),SQRT($B$14*($F$24/(2-$F$24))),"")</f>
        <v>0.964452949358041</v>
      </c>
      <c r="I37" s="37" t="n">
        <f aca="false">IF(ISNUMBER(F37),G37-1.2816*H37,"")</f>
        <v>1.28011324726884</v>
      </c>
      <c r="J37" s="37" t="n">
        <f aca="false">IF(ISNUMBER(F37),G37+1.2816*H37,"")</f>
        <v>3.75219904706337</v>
      </c>
      <c r="K37" s="38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9" t="n">
        <f aca="false">$B$16</f>
        <v>0</v>
      </c>
      <c r="Y37" s="39" t="n">
        <f aca="false">$B$20</f>
        <v>-4</v>
      </c>
      <c r="Z37" s="39" t="n">
        <f aca="false">$B$19</f>
        <v>4</v>
      </c>
    </row>
    <row r="38" customFormat="false" ht="15.75" hidden="false" customHeight="false" outlineLevel="0" collapsed="false">
      <c r="A38" s="33" t="n">
        <f aca="false">IF(AND(ISNUMBER(C38),ISNUMBER(D38)),(A37+1),"")</f>
        <v>9</v>
      </c>
      <c r="B38" s="31" t="n">
        <v>5</v>
      </c>
      <c r="C38" s="32" t="n">
        <v>248</v>
      </c>
      <c r="D38" s="32" t="n">
        <v>249</v>
      </c>
      <c r="E38" s="33" t="n">
        <f aca="false">IF(AND(ISNUMBER(C38),ISNUMBER(D38)),D38-C38,"")</f>
        <v>1</v>
      </c>
      <c r="F38" s="34" t="n">
        <f aca="false">IF(AND(ISNUMBER(E38),ISNUMBER(C38)),100*(E38/((C38+D38)/2)),"")</f>
        <v>0.402414486921529</v>
      </c>
      <c r="G38" s="35" t="n">
        <f aca="false">IF(AND(ISNUMBER(F38),K38=""),$F$24*F38+(1-$F$24)*G37, IF(AND(ISNUMBER(F38),K38&lt;&gt;""),$B$16,""))</f>
        <v>2.27941708121871</v>
      </c>
      <c r="H38" s="36" t="n">
        <f aca="false">IF(ISNUMBER(F38),SQRT($B$14*($F$24/(2-$F$24))),"")</f>
        <v>0.964452949358041</v>
      </c>
      <c r="I38" s="37" t="n">
        <f aca="false">IF(ISNUMBER(F38),G38-1.2816*H38,"")</f>
        <v>1.04337418132145</v>
      </c>
      <c r="J38" s="37" t="n">
        <f aca="false">IF(ISNUMBER(F38),G38+1.2816*H38,"")</f>
        <v>3.51545998111598</v>
      </c>
      <c r="K38" s="38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9" t="n">
        <f aca="false">$B$16</f>
        <v>0</v>
      </c>
      <c r="Y38" s="39" t="n">
        <f aca="false">$B$20</f>
        <v>-4</v>
      </c>
      <c r="Z38" s="39" t="n">
        <f aca="false">$B$19</f>
        <v>4</v>
      </c>
    </row>
    <row r="39" customFormat="false" ht="15.75" hidden="false" customHeight="false" outlineLevel="0" collapsed="false">
      <c r="A39" s="33" t="n">
        <f aca="false">IF(AND(ISNUMBER(C39),ISNUMBER(D39)),(A38+1),"")</f>
        <v>10</v>
      </c>
      <c r="B39" s="31" t="n">
        <v>6</v>
      </c>
      <c r="C39" s="32" t="n">
        <v>532</v>
      </c>
      <c r="D39" s="32" t="n">
        <v>540</v>
      </c>
      <c r="E39" s="33" t="n">
        <f aca="false">IF(AND(ISNUMBER(C39),ISNUMBER(D39)),D39-C39,"")</f>
        <v>8</v>
      </c>
      <c r="F39" s="34" t="n">
        <f aca="false">IF(AND(ISNUMBER(E39),ISNUMBER(C39)),100*(E39/((C39+D39)/2)),"")</f>
        <v>1.49253731343284</v>
      </c>
      <c r="G39" s="35" t="n">
        <f aca="false">IF(AND(ISNUMBER(F39),K39=""),$F$24*F39+(1-$F$24)*G38, IF(AND(ISNUMBER(F39),K39&lt;&gt;""),$B$16,""))</f>
        <v>2.1912865472267</v>
      </c>
      <c r="H39" s="36" t="n">
        <f aca="false">IF(ISNUMBER(F39),SQRT($B$14*($F$24/(2-$F$24))),"")</f>
        <v>0.964452949358041</v>
      </c>
      <c r="I39" s="37" t="n">
        <f aca="false">IF(ISNUMBER(F39),G39-1.2816*H39,"")</f>
        <v>0.95524364732943</v>
      </c>
      <c r="J39" s="37" t="n">
        <f aca="false">IF(ISNUMBER(F39),G39+1.2816*H39,"")</f>
        <v>3.42732944712396</v>
      </c>
      <c r="K39" s="38"/>
      <c r="L39" s="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9" t="n">
        <f aca="false">$B$16</f>
        <v>0</v>
      </c>
      <c r="Y39" s="39" t="n">
        <f aca="false">$B$20</f>
        <v>-4</v>
      </c>
      <c r="Z39" s="39" t="n">
        <f aca="false">$B$19</f>
        <v>4</v>
      </c>
    </row>
    <row r="40" customFormat="false" ht="15.75" hidden="false" customHeight="false" outlineLevel="0" collapsed="false">
      <c r="A40" s="33" t="n">
        <f aca="false">IF(AND(ISNUMBER(C40),ISNUMBER(D40)),(A39+1),"")</f>
        <v>11</v>
      </c>
      <c r="B40" s="31" t="n">
        <v>6</v>
      </c>
      <c r="C40" s="32" t="n">
        <v>130</v>
      </c>
      <c r="D40" s="32" t="n">
        <v>134</v>
      </c>
      <c r="E40" s="33" t="n">
        <f aca="false">IF(AND(ISNUMBER(C40),ISNUMBER(D40)),D40-C40,"")</f>
        <v>4</v>
      </c>
      <c r="F40" s="34" t="n">
        <f aca="false">IF(AND(ISNUMBER(E40),ISNUMBER(C40)),100*(E40/((C40+D40)/2)),"")</f>
        <v>3.03030303030303</v>
      </c>
      <c r="G40" s="35" t="n">
        <f aca="false">IF(AND(ISNUMBER(F40),K40=""),$F$24*F40+(1-$F$24)*G39, IF(AND(ISNUMBER(F40),K40&lt;&gt;""),$B$16,""))</f>
        <v>2.28525639333124</v>
      </c>
      <c r="H40" s="36" t="n">
        <f aca="false">IF(ISNUMBER(F40),SQRT($B$14*($F$24/(2-$F$24))),"")</f>
        <v>0.964452949358041</v>
      </c>
      <c r="I40" s="37" t="n">
        <f aca="false">IF(ISNUMBER(F40),G40-1.2816*H40,"")</f>
        <v>1.04921349343398</v>
      </c>
      <c r="J40" s="37" t="n">
        <f aca="false">IF(ISNUMBER(F40),G40+1.2816*H40,"")</f>
        <v>3.52129929322851</v>
      </c>
      <c r="K40" s="38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9" t="n">
        <f aca="false">$B$16</f>
        <v>0</v>
      </c>
      <c r="Y40" s="39" t="n">
        <f aca="false">$B$20</f>
        <v>-4</v>
      </c>
      <c r="Z40" s="39" t="n">
        <f aca="false">$B$19</f>
        <v>4</v>
      </c>
    </row>
    <row r="41" customFormat="false" ht="15.75" hidden="false" customHeight="false" outlineLevel="0" collapsed="false">
      <c r="A41" s="33" t="n">
        <f aca="false">IF(AND(ISNUMBER(C41),ISNUMBER(D41)),(A40+1),"")</f>
        <v>12</v>
      </c>
      <c r="B41" s="31" t="n">
        <v>6</v>
      </c>
      <c r="C41" s="32" t="n">
        <v>72</v>
      </c>
      <c r="D41" s="32" t="n">
        <v>67</v>
      </c>
      <c r="E41" s="33" t="n">
        <f aca="false">IF(AND(ISNUMBER(C41),ISNUMBER(D41)),D41-C41,"")</f>
        <v>-5</v>
      </c>
      <c r="F41" s="34" t="n">
        <f aca="false">IF(AND(ISNUMBER(E41),ISNUMBER(C41)),100*(E41/((C41+D41)/2)),"")</f>
        <v>-7.19424460431655</v>
      </c>
      <c r="G41" s="35" t="n">
        <f aca="false">IF(AND(ISNUMBER(F41),K41=""),$F$24*F41+(1-$F$24)*G40, IF(AND(ISNUMBER(F41),K41&lt;&gt;""),$B$16,""))</f>
        <v>1.22355228159469</v>
      </c>
      <c r="H41" s="36" t="n">
        <f aca="false">IF(ISNUMBER(F41),SQRT($B$14*($F$24/(2-$F$24))),"")</f>
        <v>0.964452949358041</v>
      </c>
      <c r="I41" s="37" t="n">
        <f aca="false">IF(ISNUMBER(F41),G41-1.2816*H41,"")</f>
        <v>-0.0124906183025735</v>
      </c>
      <c r="J41" s="37" t="n">
        <f aca="false">IF(ISNUMBER(F41),G41+1.2816*H41,"")</f>
        <v>2.45959518149196</v>
      </c>
      <c r="K41" s="38"/>
      <c r="L41" s="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9" t="n">
        <f aca="false">$B$16</f>
        <v>0</v>
      </c>
      <c r="Y41" s="39" t="n">
        <f aca="false">$B$20</f>
        <v>-4</v>
      </c>
      <c r="Z41" s="39" t="n">
        <f aca="false">$B$19</f>
        <v>4</v>
      </c>
    </row>
    <row r="42" customFormat="false" ht="15.75" hidden="false" customHeight="false" outlineLevel="0" collapsed="false">
      <c r="A42" s="33" t="n">
        <f aca="false">IF(AND(ISNUMBER(C42),ISNUMBER(D42)),(A41+1),"")</f>
        <v>13</v>
      </c>
      <c r="B42" s="31" t="n">
        <v>7</v>
      </c>
      <c r="C42" s="32" t="n">
        <v>522</v>
      </c>
      <c r="D42" s="32" t="n">
        <v>539</v>
      </c>
      <c r="E42" s="33" t="n">
        <f aca="false">IF(AND(ISNUMBER(C42),ISNUMBER(D42)),D42-C42,"")</f>
        <v>17</v>
      </c>
      <c r="F42" s="34" t="n">
        <f aca="false">IF(AND(ISNUMBER(E42),ISNUMBER(C42)),100*(E42/((C42+D42)/2)),"")</f>
        <v>3.20452403393025</v>
      </c>
      <c r="G42" s="35" t="n">
        <f aca="false">IF(AND(ISNUMBER(F42),K42=""),$F$24*F42+(1-$F$24)*G41, IF(AND(ISNUMBER(F42),K42&lt;&gt;""),$B$16,""))</f>
        <v>1.44542111785628</v>
      </c>
      <c r="H42" s="36" t="n">
        <f aca="false">IF(ISNUMBER(F42),SQRT($B$14*($F$24/(2-$F$24))),"")</f>
        <v>0.964452949358041</v>
      </c>
      <c r="I42" s="37" t="n">
        <f aca="false">IF(ISNUMBER(F42),G42-1.2816*H42,"")</f>
        <v>0.20937821795901</v>
      </c>
      <c r="J42" s="37" t="n">
        <f aca="false">IF(ISNUMBER(F42),G42+1.2816*H42,"")</f>
        <v>2.68146401775354</v>
      </c>
      <c r="K42" s="38"/>
      <c r="L42" s="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9" t="n">
        <f aca="false">$B$16</f>
        <v>0</v>
      </c>
      <c r="Y42" s="39" t="n">
        <f aca="false">$B$20</f>
        <v>-4</v>
      </c>
      <c r="Z42" s="39" t="n">
        <f aca="false">$B$19</f>
        <v>4</v>
      </c>
    </row>
    <row r="43" customFormat="false" ht="15.75" hidden="false" customHeight="false" outlineLevel="0" collapsed="false">
      <c r="A43" s="33" t="n">
        <f aca="false">IF(AND(ISNUMBER(C43),ISNUMBER(D43)),(A42+1),"")</f>
        <v>14</v>
      </c>
      <c r="B43" s="31" t="n">
        <v>7</v>
      </c>
      <c r="C43" s="32" t="n">
        <v>213</v>
      </c>
      <c r="D43" s="32" t="n">
        <v>219</v>
      </c>
      <c r="E43" s="33" t="n">
        <f aca="false">IF(AND(ISNUMBER(C43),ISNUMBER(D43)),D43-C43,"")</f>
        <v>6</v>
      </c>
      <c r="F43" s="34" t="n">
        <f aca="false">IF(AND(ISNUMBER(E43),ISNUMBER(C43)),100*(E43/((C43+D43)/2)),"")</f>
        <v>2.77777777777778</v>
      </c>
      <c r="G43" s="35" t="n">
        <f aca="false">IF(AND(ISNUMBER(F43),K43=""),$F$24*F43+(1-$F$24)*G42, IF(AND(ISNUMBER(F43),K43&lt;&gt;""),$B$16,""))</f>
        <v>1.59464506376748</v>
      </c>
      <c r="H43" s="36" t="n">
        <f aca="false">IF(ISNUMBER(F43),SQRT($B$14*($F$24/(2-$F$24))),"")</f>
        <v>0.964452949358041</v>
      </c>
      <c r="I43" s="37" t="n">
        <f aca="false">IF(ISNUMBER(F43),G43-1.2816*H43,"")</f>
        <v>0.358602163870218</v>
      </c>
      <c r="J43" s="37" t="n">
        <f aca="false">IF(ISNUMBER(F43),G43+1.2816*H43,"")</f>
        <v>2.83068796366475</v>
      </c>
      <c r="K43" s="38"/>
      <c r="L43" s="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9" t="n">
        <f aca="false">$B$16</f>
        <v>0</v>
      </c>
      <c r="Y43" s="39" t="n">
        <f aca="false">$B$20</f>
        <v>-4</v>
      </c>
      <c r="Z43" s="39" t="n">
        <f aca="false">$B$19</f>
        <v>4</v>
      </c>
    </row>
    <row r="44" customFormat="false" ht="15.75" hidden="false" customHeight="false" outlineLevel="0" collapsed="false">
      <c r="A44" s="33" t="n">
        <f aca="false">IF(AND(ISNUMBER(C44),ISNUMBER(D44)),(A43+1),"")</f>
        <v>15</v>
      </c>
      <c r="B44" s="31" t="n">
        <v>7</v>
      </c>
      <c r="C44" s="32" t="n">
        <v>338</v>
      </c>
      <c r="D44" s="32" t="n">
        <v>330</v>
      </c>
      <c r="E44" s="33" t="n">
        <f aca="false">IF(AND(ISNUMBER(C44),ISNUMBER(D44)),D44-C44,"")</f>
        <v>-8</v>
      </c>
      <c r="F44" s="34" t="n">
        <f aca="false">IF(AND(ISNUMBER(E44),ISNUMBER(C44)),100*(E44/((C44+D44)/2)),"")</f>
        <v>-2.39520958083832</v>
      </c>
      <c r="G44" s="35" t="n">
        <f aca="false">IF(AND(ISNUMBER(F44),K44=""),$F$24*F44+(1-$F$24)*G43, IF(AND(ISNUMBER(F44),K44&lt;&gt;""),$B$16,""))</f>
        <v>1.14778134357163</v>
      </c>
      <c r="H44" s="36" t="n">
        <f aca="false">IF(ISNUMBER(F44),SQRT($B$14*($F$24/(2-$F$24))),"")</f>
        <v>0.964452949358041</v>
      </c>
      <c r="I44" s="37" t="n">
        <f aca="false">IF(ISNUMBER(F44),G44-1.2816*H44,"")</f>
        <v>-0.0882615563256322</v>
      </c>
      <c r="J44" s="37" t="n">
        <f aca="false">IF(ISNUMBER(F44),G44+1.2816*H44,"")</f>
        <v>2.3838242434689</v>
      </c>
      <c r="K44" s="38"/>
      <c r="L44" s="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9" t="n">
        <f aca="false">$B$16</f>
        <v>0</v>
      </c>
      <c r="Y44" s="39" t="n">
        <f aca="false">$B$20</f>
        <v>-4</v>
      </c>
      <c r="Z44" s="39" t="n">
        <f aca="false">$B$19</f>
        <v>4</v>
      </c>
    </row>
    <row r="45" customFormat="false" ht="15.75" hidden="false" customHeight="false" outlineLevel="0" collapsed="false">
      <c r="A45" s="33" t="n">
        <f aca="false">IF(AND(ISNUMBER(C45),ISNUMBER(D45)),(A44+1),"")</f>
        <v>16</v>
      </c>
      <c r="B45" s="31" t="n">
        <v>8</v>
      </c>
      <c r="C45" s="32" t="n">
        <v>249</v>
      </c>
      <c r="D45" s="32" t="n">
        <v>234</v>
      </c>
      <c r="E45" s="33" t="n">
        <f aca="false">IF(AND(ISNUMBER(C45),ISNUMBER(D45)),D45-C45,"")</f>
        <v>-15</v>
      </c>
      <c r="F45" s="34" t="n">
        <f aca="false">IF(AND(ISNUMBER(E45),ISNUMBER(C45)),100*(E45/((C45+D45)/2)),"")</f>
        <v>-6.2111801242236</v>
      </c>
      <c r="G45" s="35" t="n">
        <f aca="false">IF(AND(ISNUMBER(F45),K45=""),$F$24*F45+(1-$F$24)*G44, IF(AND(ISNUMBER(F45),K45&lt;&gt;""),$B$16,""))</f>
        <v>0.323577659178567</v>
      </c>
      <c r="H45" s="36" t="n">
        <f aca="false">IF(ISNUMBER(F45),SQRT($B$14*($F$24/(2-$F$24))),"")</f>
        <v>0.964452949358041</v>
      </c>
      <c r="I45" s="37" t="n">
        <f aca="false">IF(ISNUMBER(F45),G45-1.2816*H45,"")</f>
        <v>-0.912465240718699</v>
      </c>
      <c r="J45" s="37" t="n">
        <f aca="false">IF(ISNUMBER(F45),G45+1.2816*H45,"")</f>
        <v>1.55962055907583</v>
      </c>
      <c r="K45" s="38"/>
      <c r="L45" s="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9" t="n">
        <f aca="false">$B$16</f>
        <v>0</v>
      </c>
      <c r="Y45" s="39" t="n">
        <f aca="false">$B$20</f>
        <v>-4</v>
      </c>
      <c r="Z45" s="39" t="n">
        <f aca="false">$B$19</f>
        <v>4</v>
      </c>
    </row>
    <row r="46" customFormat="false" ht="15.75" hidden="false" customHeight="false" outlineLevel="0" collapsed="false">
      <c r="A46" s="33" t="n">
        <f aca="false">IF(AND(ISNUMBER(C46),ISNUMBER(D46)),(A45+1),"")</f>
        <v>17</v>
      </c>
      <c r="B46" s="31" t="n">
        <v>8</v>
      </c>
      <c r="C46" s="32" t="n">
        <v>151</v>
      </c>
      <c r="D46" s="32" t="n">
        <v>145</v>
      </c>
      <c r="E46" s="33" t="n">
        <f aca="false">IF(AND(ISNUMBER(C46),ISNUMBER(D46)),D46-C46,"")</f>
        <v>-6</v>
      </c>
      <c r="F46" s="34" t="n">
        <f aca="false">IF(AND(ISNUMBER(E46),ISNUMBER(C46)),100*(E46/((C46+D46)/2)),"")</f>
        <v>-4.05405405405405</v>
      </c>
      <c r="G46" s="35" t="n">
        <f aca="false">IF(AND(ISNUMBER(F46),K46=""),$F$24*F46+(1-$F$24)*G45, IF(AND(ISNUMBER(F46),K46&lt;&gt;""),$B$16,""))</f>
        <v>-0.166717092703487</v>
      </c>
      <c r="H46" s="36" t="n">
        <f aca="false">IF(ISNUMBER(F46),SQRT($B$14*($F$24/(2-$F$24))),"")</f>
        <v>0.964452949358041</v>
      </c>
      <c r="I46" s="37" t="n">
        <f aca="false">IF(ISNUMBER(F46),G46-1.2816*H46,"")</f>
        <v>-1.40275999260075</v>
      </c>
      <c r="J46" s="37" t="n">
        <f aca="false">IF(ISNUMBER(F46),G46+1.2816*H46,"")</f>
        <v>1.06932580719378</v>
      </c>
      <c r="K46" s="38"/>
      <c r="L46" s="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9" t="n">
        <f aca="false">$B$16</f>
        <v>0</v>
      </c>
      <c r="Y46" s="39" t="n">
        <f aca="false">$B$20</f>
        <v>-4</v>
      </c>
      <c r="Z46" s="39" t="n">
        <f aca="false">$B$19</f>
        <v>4</v>
      </c>
    </row>
    <row r="47" customFormat="false" ht="15.75" hidden="false" customHeight="false" outlineLevel="0" collapsed="false">
      <c r="A47" s="33" t="n">
        <f aca="false">IF(AND(ISNUMBER(C47),ISNUMBER(D47)),(A46+1),"")</f>
        <v>18</v>
      </c>
      <c r="B47" s="31" t="n">
        <v>8</v>
      </c>
      <c r="C47" s="32" t="n">
        <v>293</v>
      </c>
      <c r="D47" s="32" t="n">
        <v>279</v>
      </c>
      <c r="E47" s="33" t="n">
        <f aca="false">IF(AND(ISNUMBER(C47),ISNUMBER(D47)),D47-C47,"")</f>
        <v>-14</v>
      </c>
      <c r="F47" s="34" t="n">
        <f aca="false">IF(AND(ISNUMBER(E47),ISNUMBER(C47)),100*(E47/((C47+D47)/2)),"")</f>
        <v>-4.8951048951049</v>
      </c>
      <c r="G47" s="35" t="n">
        <f aca="false">IF(AND(ISNUMBER(F47),K47=""),$F$24*F47+(1-$F$24)*G46, IF(AND(ISNUMBER(F47),K47&lt;&gt;""),$B$16,""))</f>
        <v>-0.696296526572445</v>
      </c>
      <c r="H47" s="36" t="n">
        <f aca="false">IF(ISNUMBER(F47),SQRT($B$14*($F$24/(2-$F$24))),"")</f>
        <v>0.964452949358041</v>
      </c>
      <c r="I47" s="37" t="n">
        <f aca="false">IF(ISNUMBER(F47),G47-1.2816*H47,"")</f>
        <v>-1.93233942646971</v>
      </c>
      <c r="J47" s="37" t="n">
        <f aca="false">IF(ISNUMBER(F47),G47+1.2816*H47,"")</f>
        <v>0.539746373324821</v>
      </c>
      <c r="K47" s="38"/>
      <c r="L47" s="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9" t="n">
        <f aca="false">$B$16</f>
        <v>0</v>
      </c>
      <c r="Y47" s="39" t="n">
        <f aca="false">$B$20</f>
        <v>-4</v>
      </c>
      <c r="Z47" s="39" t="n">
        <f aca="false">$B$19</f>
        <v>4</v>
      </c>
    </row>
    <row r="48" customFormat="false" ht="15.75" hidden="false" customHeight="false" outlineLevel="0" collapsed="false">
      <c r="A48" s="33" t="n">
        <f aca="false">IF(AND(ISNUMBER(C48),ISNUMBER(D48)),(A47+1),"")</f>
        <v>19</v>
      </c>
      <c r="B48" s="31" t="n">
        <v>9</v>
      </c>
      <c r="C48" s="32" t="n">
        <v>117</v>
      </c>
      <c r="D48" s="32" t="n">
        <v>117</v>
      </c>
      <c r="E48" s="33" t="n">
        <f aca="false">IF(AND(ISNUMBER(C48),ISNUMBER(D48)),D48-C48,"")</f>
        <v>0</v>
      </c>
      <c r="F48" s="34" t="n">
        <f aca="false">IF(AND(ISNUMBER(E48),ISNUMBER(C48)),100*(E48/((C48+D48)/2)),"")</f>
        <v>0</v>
      </c>
      <c r="G48" s="35" t="n">
        <f aca="false">IF(AND(ISNUMBER(F48),K48=""),$F$24*F48+(1-$F$24)*G47, IF(AND(ISNUMBER(F48),K48&lt;&gt;""),$B$16,""))</f>
        <v>-0.618311315596331</v>
      </c>
      <c r="H48" s="36" t="n">
        <f aca="false">IF(ISNUMBER(F48),SQRT($B$14*($F$24/(2-$F$24))),"")</f>
        <v>0.964452949358041</v>
      </c>
      <c r="I48" s="37" t="n">
        <f aca="false">IF(ISNUMBER(F48),G48-1.2816*H48,"")</f>
        <v>-1.8543542154936</v>
      </c>
      <c r="J48" s="37" t="n">
        <f aca="false">IF(ISNUMBER(F48),G48+1.2816*H48,"")</f>
        <v>0.617731584300934</v>
      </c>
      <c r="K48" s="38"/>
      <c r="L48" s="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9" t="n">
        <f aca="false">$B$16</f>
        <v>0</v>
      </c>
      <c r="Y48" s="39" t="n">
        <f aca="false">$B$20</f>
        <v>-4</v>
      </c>
      <c r="Z48" s="39" t="n">
        <f aca="false">$B$19</f>
        <v>4</v>
      </c>
    </row>
    <row r="49" customFormat="false" ht="15.75" hidden="false" customHeight="false" outlineLevel="0" collapsed="false">
      <c r="A49" s="33" t="n">
        <f aca="false">IF(AND(ISNUMBER(C49),ISNUMBER(D49)),(A48+1),"")</f>
        <v>20</v>
      </c>
      <c r="B49" s="31" t="n">
        <v>9</v>
      </c>
      <c r="C49" s="32" t="n">
        <v>239</v>
      </c>
      <c r="D49" s="32" t="n">
        <v>240</v>
      </c>
      <c r="E49" s="33" t="n">
        <f aca="false">IF(AND(ISNUMBER(C49),ISNUMBER(D49)),D49-C49,"")</f>
        <v>1</v>
      </c>
      <c r="F49" s="34" t="n">
        <f aca="false">IF(AND(ISNUMBER(E49),ISNUMBER(C49)),100*(E49/((C49+D49)/2)),"")</f>
        <v>0.417536534446764</v>
      </c>
      <c r="G49" s="35" t="n">
        <f aca="false">IF(AND(ISNUMBER(F49),K49=""),$F$24*F49+(1-$F$24)*G48, IF(AND(ISNUMBER(F49),K49&lt;&gt;""),$B$16,""))</f>
        <v>-0.502296356391504</v>
      </c>
      <c r="H49" s="36" t="n">
        <f aca="false">IF(ISNUMBER(F49),SQRT($B$14*($F$24/(2-$F$24))),"")</f>
        <v>0.964452949358041</v>
      </c>
      <c r="I49" s="37" t="n">
        <f aca="false">IF(ISNUMBER(F49),G49-1.2816*H49,"")</f>
        <v>-1.73833925628877</v>
      </c>
      <c r="J49" s="37" t="n">
        <f aca="false">IF(ISNUMBER(F49),G49+1.2816*H49,"")</f>
        <v>0.733746543505761</v>
      </c>
      <c r="K49" s="38"/>
      <c r="L49" s="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9" t="n">
        <f aca="false">$B$16</f>
        <v>0</v>
      </c>
      <c r="Y49" s="39" t="n">
        <f aca="false">$B$20</f>
        <v>-4</v>
      </c>
      <c r="Z49" s="39" t="n">
        <f aca="false">$B$19</f>
        <v>4</v>
      </c>
    </row>
    <row r="50" customFormat="false" ht="15.75" hidden="false" customHeight="false" outlineLevel="0" collapsed="false">
      <c r="A50" s="33" t="n">
        <f aca="false">IF(AND(ISNUMBER(C50),ISNUMBER(D50)),(A49+1),"")</f>
        <v>21</v>
      </c>
      <c r="B50" s="31" t="n">
        <v>9</v>
      </c>
      <c r="C50" s="32" t="n">
        <v>348</v>
      </c>
      <c r="D50" s="32" t="n">
        <v>358</v>
      </c>
      <c r="E50" s="33" t="n">
        <f aca="false">IF(AND(ISNUMBER(C50),ISNUMBER(D50)),D50-C50,"")</f>
        <v>10</v>
      </c>
      <c r="F50" s="34" t="n">
        <f aca="false">IF(AND(ISNUMBER(E50),ISNUMBER(C50)),100*(E50/((C50+D50)/2)),"")</f>
        <v>2.8328611898017</v>
      </c>
      <c r="G50" s="35" t="n">
        <f aca="false">IF(AND(ISNUMBER(F50),K50=""),$F$24*F50+(1-$F$24)*G49, IF(AND(ISNUMBER(F50),K50&lt;&gt;""),$B$16,""))</f>
        <v>-0.128758711217865</v>
      </c>
      <c r="H50" s="36" t="n">
        <f aca="false">IF(ISNUMBER(F50),SQRT($B$14*($F$24/(2-$F$24))),"")</f>
        <v>0.964452949358041</v>
      </c>
      <c r="I50" s="37" t="n">
        <f aca="false">IF(ISNUMBER(F50),G50-1.2816*H50,"")</f>
        <v>-1.36480161111513</v>
      </c>
      <c r="J50" s="37" t="n">
        <f aca="false">IF(ISNUMBER(F50),G50+1.2816*H50,"")</f>
        <v>1.1072841886794</v>
      </c>
      <c r="K50" s="38"/>
      <c r="L50" s="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9" t="n">
        <f aca="false">$B$16</f>
        <v>0</v>
      </c>
      <c r="Y50" s="39" t="n">
        <f aca="false">$B$20</f>
        <v>-4</v>
      </c>
      <c r="Z50" s="39" t="n">
        <f aca="false">$B$19</f>
        <v>4</v>
      </c>
    </row>
    <row r="51" customFormat="false" ht="15.75" hidden="false" customHeight="false" outlineLevel="0" collapsed="false">
      <c r="A51" s="33" t="n">
        <f aca="false">IF(AND(ISNUMBER(C51),ISNUMBER(D51)),(A50+1),"")</f>
        <v>22</v>
      </c>
      <c r="B51" s="31" t="n">
        <v>10</v>
      </c>
      <c r="C51" s="32" t="n">
        <v>771</v>
      </c>
      <c r="D51" s="32" t="n">
        <v>753</v>
      </c>
      <c r="E51" s="33" t="n">
        <f aca="false">IF(AND(ISNUMBER(C51),ISNUMBER(D51)),D51-C51,"")</f>
        <v>-18</v>
      </c>
      <c r="F51" s="34" t="n">
        <f aca="false">IF(AND(ISNUMBER(E51),ISNUMBER(C51)),100*(E51/((C51+D51)/2)),"")</f>
        <v>-2.36220472440945</v>
      </c>
      <c r="G51" s="35" t="n">
        <f aca="false">IF(AND(ISNUMBER(F51),K51=""),$F$24*F51+(1-$F$24)*G50, IF(AND(ISNUMBER(F51),K51&lt;&gt;""),$B$16,""))</f>
        <v>-0.378904664695323</v>
      </c>
      <c r="H51" s="36" t="n">
        <f aca="false">IF(ISNUMBER(F51),SQRT($B$14*($F$24/(2-$F$24))),"")</f>
        <v>0.964452949358041</v>
      </c>
      <c r="I51" s="37" t="n">
        <f aca="false">IF(ISNUMBER(F51),G51-1.2816*H51,"")</f>
        <v>-1.61494756459259</v>
      </c>
      <c r="J51" s="37" t="n">
        <f aca="false">IF(ISNUMBER(F51),G51+1.2816*H51,"")</f>
        <v>0.857138235201943</v>
      </c>
      <c r="K51" s="38"/>
      <c r="L51" s="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9" t="n">
        <f aca="false">$B$16</f>
        <v>0</v>
      </c>
      <c r="Y51" s="39" t="n">
        <f aca="false">$B$20</f>
        <v>-4</v>
      </c>
      <c r="Z51" s="39" t="n">
        <f aca="false">$B$19</f>
        <v>4</v>
      </c>
    </row>
    <row r="52" customFormat="false" ht="15.75" hidden="false" customHeight="false" outlineLevel="0" collapsed="false">
      <c r="A52" s="33" t="n">
        <f aca="false">IF(AND(ISNUMBER(C52),ISNUMBER(D52)),(A51+1),"")</f>
        <v>23</v>
      </c>
      <c r="B52" s="31" t="n">
        <v>12</v>
      </c>
      <c r="C52" s="32" t="n">
        <v>105</v>
      </c>
      <c r="D52" s="32" t="n">
        <v>107</v>
      </c>
      <c r="E52" s="33" t="n">
        <f aca="false">IF(AND(ISNUMBER(C52),ISNUMBER(D52)),D52-C52,"")</f>
        <v>2</v>
      </c>
      <c r="F52" s="34" t="n">
        <f aca="false">IF(AND(ISNUMBER(E52),ISNUMBER(C52)),100*(E52/((C52+D52)/2)),"")</f>
        <v>1.88679245283019</v>
      </c>
      <c r="G52" s="35" t="n">
        <f aca="false">IF(AND(ISNUMBER(F52),K52=""),$F$24*F52+(1-$F$24)*G51, IF(AND(ISNUMBER(F52),K52&lt;&gt;""),$B$16,""))</f>
        <v>-0.125146587532465</v>
      </c>
      <c r="H52" s="36" t="n">
        <f aca="false">IF(ISNUMBER(F52),SQRT($B$14*($F$24/(2-$F$24))),"")</f>
        <v>0.964452949358041</v>
      </c>
      <c r="I52" s="37" t="n">
        <f aca="false">IF(ISNUMBER(F52),G52-1.2816*H52,"")</f>
        <v>-1.36118948742973</v>
      </c>
      <c r="J52" s="37" t="n">
        <f aca="false">IF(ISNUMBER(F52),G52+1.2816*H52,"")</f>
        <v>1.1108963123648</v>
      </c>
      <c r="K52" s="38"/>
      <c r="L52" s="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9" t="n">
        <f aca="false">$B$16</f>
        <v>0</v>
      </c>
      <c r="Y52" s="39" t="n">
        <f aca="false">$B$20</f>
        <v>-4</v>
      </c>
      <c r="Z52" s="39" t="n">
        <f aca="false">$B$19</f>
        <v>4</v>
      </c>
    </row>
    <row r="53" customFormat="false" ht="15.75" hidden="false" customHeight="false" outlineLevel="0" collapsed="false">
      <c r="A53" s="33" t="n">
        <f aca="false">IF(AND(ISNUMBER(C53),ISNUMBER(D53)),(A52+1),"")</f>
        <v>24</v>
      </c>
      <c r="B53" s="31" t="n">
        <v>12</v>
      </c>
      <c r="C53" s="32" t="n">
        <v>278</v>
      </c>
      <c r="D53" s="32" t="n">
        <v>281</v>
      </c>
      <c r="E53" s="33" t="n">
        <f aca="false">IF(AND(ISNUMBER(C53),ISNUMBER(D53)),D53-C53,"")</f>
        <v>3</v>
      </c>
      <c r="F53" s="34" t="n">
        <f aca="false">IF(AND(ISNUMBER(E53),ISNUMBER(C53)),100*(E53/((C53+D53)/2)),"")</f>
        <v>1.07334525939177</v>
      </c>
      <c r="G53" s="35" t="n">
        <f aca="false">IF(AND(ISNUMBER(F53),K53=""),$F$24*F53+(1-$F$24)*G52, IF(AND(ISNUMBER(F53),K53&lt;&gt;""),$B$16,""))</f>
        <v>0.00908449932304904</v>
      </c>
      <c r="H53" s="36" t="n">
        <f aca="false">IF(ISNUMBER(F53),SQRT($B$14*($F$24/(2-$F$24))),"")</f>
        <v>0.964452949358041</v>
      </c>
      <c r="I53" s="37" t="n">
        <f aca="false">IF(ISNUMBER(F53),G53-1.2816*H53,"")</f>
        <v>-1.22695840057422</v>
      </c>
      <c r="J53" s="37" t="n">
        <f aca="false">IF(ISNUMBER(F53),G53+1.2816*H53,"")</f>
        <v>1.24512739922031</v>
      </c>
      <c r="K53" s="38"/>
      <c r="L53" s="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9" t="n">
        <f aca="false">$B$16</f>
        <v>0</v>
      </c>
      <c r="Y53" s="39" t="n">
        <f aca="false">$B$20</f>
        <v>-4</v>
      </c>
      <c r="Z53" s="39" t="n">
        <f aca="false">$B$19</f>
        <v>4</v>
      </c>
    </row>
    <row r="54" customFormat="false" ht="15.75" hidden="false" customHeight="false" outlineLevel="0" collapsed="false">
      <c r="A54" s="33" t="n">
        <f aca="false">IF(AND(ISNUMBER(C54),ISNUMBER(D54)),(A53+1),"")</f>
        <v>25</v>
      </c>
      <c r="B54" s="31" t="n">
        <v>12</v>
      </c>
      <c r="C54" s="32" t="n">
        <v>234</v>
      </c>
      <c r="D54" s="32" t="n">
        <v>242</v>
      </c>
      <c r="E54" s="33" t="n">
        <f aca="false">IF(AND(ISNUMBER(C54),ISNUMBER(D54)),D54-C54,"")</f>
        <v>8</v>
      </c>
      <c r="F54" s="34" t="n">
        <f aca="false">IF(AND(ISNUMBER(E54),ISNUMBER(C54)),100*(E54/((C54+D54)/2)),"")</f>
        <v>3.36134453781513</v>
      </c>
      <c r="G54" s="35" t="n">
        <f aca="false">IF(AND(ISNUMBER(F54),K54=""),$F$24*F54+(1-$F$24)*G53, IF(AND(ISNUMBER(F54),K54&lt;&gt;""),$B$16,""))</f>
        <v>0.384537623634162</v>
      </c>
      <c r="H54" s="36" t="n">
        <f aca="false">IF(ISNUMBER(F54),SQRT($B$14*($F$24/(2-$F$24))),"")</f>
        <v>0.964452949358041</v>
      </c>
      <c r="I54" s="37" t="n">
        <f aca="false">IF(ISNUMBER(F54),G54-1.2816*H54,"")</f>
        <v>-0.851505276263104</v>
      </c>
      <c r="J54" s="37" t="n">
        <f aca="false">IF(ISNUMBER(F54),G54+1.2816*H54,"")</f>
        <v>1.62058052353143</v>
      </c>
      <c r="K54" s="38"/>
      <c r="L54" s="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9" t="n">
        <f aca="false">$B$16</f>
        <v>0</v>
      </c>
      <c r="Y54" s="39" t="n">
        <f aca="false">$B$20</f>
        <v>-4</v>
      </c>
      <c r="Z54" s="39" t="n">
        <f aca="false">$B$19</f>
        <v>4</v>
      </c>
    </row>
    <row r="55" customFormat="false" ht="15.75" hidden="false" customHeight="false" outlineLevel="0" collapsed="false">
      <c r="A55" s="33" t="n">
        <f aca="false">IF(AND(ISNUMBER(C55),ISNUMBER(D55)),(A54+1),"")</f>
        <v>26</v>
      </c>
      <c r="B55" s="31" t="n">
        <v>13</v>
      </c>
      <c r="C55" s="32" t="n">
        <v>8</v>
      </c>
      <c r="D55" s="32" t="n">
        <v>10</v>
      </c>
      <c r="E55" s="33" t="n">
        <f aca="false">IF(AND(ISNUMBER(C55),ISNUMBER(D55)),D55-C55,"")</f>
        <v>2</v>
      </c>
      <c r="F55" s="34" t="n">
        <f aca="false">IF(AND(ISNUMBER(E55),ISNUMBER(C55)),100*(E55/((C55+D55)/2)),"")</f>
        <v>22.2222222222222</v>
      </c>
      <c r="G55" s="35" t="n">
        <f aca="false">IF(AND(ISNUMBER(F55),K55=""),$F$24*F55+(1-$F$24)*G54, IF(AND(ISNUMBER(F55),K55&lt;&gt;""),$B$16,""))</f>
        <v>2.83035829867602</v>
      </c>
      <c r="H55" s="36" t="n">
        <f aca="false">IF(ISNUMBER(F55),SQRT($B$14*($F$24/(2-$F$24))),"")</f>
        <v>0.964452949358041</v>
      </c>
      <c r="I55" s="37" t="n">
        <f aca="false">IF(ISNUMBER(F55),G55-1.2816*H55,"")</f>
        <v>1.59431539877876</v>
      </c>
      <c r="J55" s="37" t="n">
        <f aca="false">IF(ISNUMBER(F55),G55+1.2816*H55,"")</f>
        <v>4.06640119857329</v>
      </c>
      <c r="K55" s="38"/>
      <c r="L55" s="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39" t="n">
        <f aca="false">$B$16</f>
        <v>0</v>
      </c>
      <c r="Y55" s="39" t="n">
        <f aca="false">$B$20</f>
        <v>-4</v>
      </c>
      <c r="Z55" s="39" t="n">
        <f aca="false">$B$19</f>
        <v>4</v>
      </c>
    </row>
    <row r="56" customFormat="false" ht="15.75" hidden="false" customHeight="false" outlineLevel="0" collapsed="false">
      <c r="A56" s="33" t="n">
        <f aca="false">IF(AND(ISNUMBER(C56),ISNUMBER(D56)),(A55+1),"")</f>
        <v>27</v>
      </c>
      <c r="B56" s="31" t="n">
        <v>13</v>
      </c>
      <c r="C56" s="32" t="n">
        <v>54</v>
      </c>
      <c r="D56" s="32" t="n">
        <v>53</v>
      </c>
      <c r="E56" s="33" t="n">
        <f aca="false">IF(AND(ISNUMBER(C56),ISNUMBER(D56)),D56-C56,"")</f>
        <v>-1</v>
      </c>
      <c r="F56" s="34" t="n">
        <f aca="false">IF(AND(ISNUMBER(E56),ISNUMBER(C56)),100*(E56/((C56+D56)/2)),"")</f>
        <v>-1.86915887850467</v>
      </c>
      <c r="G56" s="35" t="n">
        <f aca="false">IF(AND(ISNUMBER(F56),K56=""),$F$24*F56+(1-$F$24)*G55, IF(AND(ISNUMBER(F56),K56&lt;&gt;""),$B$16,""))</f>
        <v>2.30401237483179</v>
      </c>
      <c r="H56" s="36" t="n">
        <f aca="false">IF(ISNUMBER(F56),SQRT($B$14*($F$24/(2-$F$24))),"")</f>
        <v>0.964452949358041</v>
      </c>
      <c r="I56" s="37" t="n">
        <f aca="false">IF(ISNUMBER(F56),G56-1.2816*H56,"")</f>
        <v>1.06796947493452</v>
      </c>
      <c r="J56" s="37" t="n">
        <f aca="false">IF(ISNUMBER(F56),G56+1.2816*H56,"")</f>
        <v>3.54005527472905</v>
      </c>
      <c r="K56" s="38"/>
      <c r="L56" s="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9" t="n">
        <f aca="false">$B$16</f>
        <v>0</v>
      </c>
      <c r="Y56" s="39" t="n">
        <f aca="false">$B$20</f>
        <v>-4</v>
      </c>
      <c r="Z56" s="39" t="n">
        <f aca="false">$B$19</f>
        <v>4</v>
      </c>
    </row>
    <row r="57" customFormat="false" ht="15.75" hidden="false" customHeight="false" outlineLevel="0" collapsed="false">
      <c r="A57" s="33" t="n">
        <f aca="false">IF(AND(ISNUMBER(C57),ISNUMBER(D57)),(A56+1),"")</f>
        <v>28</v>
      </c>
      <c r="B57" s="31" t="n">
        <v>13</v>
      </c>
      <c r="C57" s="32" t="n">
        <v>83</v>
      </c>
      <c r="D57" s="32" t="n">
        <v>78</v>
      </c>
      <c r="E57" s="33" t="n">
        <f aca="false">IF(AND(ISNUMBER(C57),ISNUMBER(D57)),D57-C57,"")</f>
        <v>-5</v>
      </c>
      <c r="F57" s="34" t="n">
        <f aca="false">IF(AND(ISNUMBER(E57),ISNUMBER(C57)),100*(E57/((C57+D57)/2)),"")</f>
        <v>-6.2111801242236</v>
      </c>
      <c r="G57" s="35" t="n">
        <f aca="false">IF(AND(ISNUMBER(F57),K57=""),$F$24*F57+(1-$F$24)*G56, IF(AND(ISNUMBER(F57),K57&lt;&gt;""),$B$16,""))</f>
        <v>1.35031081493758</v>
      </c>
      <c r="H57" s="36" t="n">
        <f aca="false">IF(ISNUMBER(F57),SQRT($B$14*($F$24/(2-$F$24))),"")</f>
        <v>0.964452949358041</v>
      </c>
      <c r="I57" s="37" t="n">
        <f aca="false">IF(ISNUMBER(F57),G57-1.2816*H57,"")</f>
        <v>0.114267915040318</v>
      </c>
      <c r="J57" s="37" t="n">
        <f aca="false">IF(ISNUMBER(F57),G57+1.2816*H57,"")</f>
        <v>2.58635371483485</v>
      </c>
      <c r="K57" s="38"/>
      <c r="L57" s="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9" t="n">
        <f aca="false">$B$16</f>
        <v>0</v>
      </c>
      <c r="Y57" s="39" t="n">
        <f aca="false">$B$20</f>
        <v>-4</v>
      </c>
      <c r="Z57" s="39" t="n">
        <f aca="false">$B$19</f>
        <v>4</v>
      </c>
    </row>
    <row r="58" customFormat="false" ht="15.75" hidden="false" customHeight="false" outlineLevel="0" collapsed="false">
      <c r="A58" s="33" t="n">
        <f aca="false">IF(AND(ISNUMBER(C58),ISNUMBER(D58)),(A57+1),"")</f>
        <v>29</v>
      </c>
      <c r="B58" s="31" t="n">
        <v>14</v>
      </c>
      <c r="C58" s="32" t="n">
        <v>210</v>
      </c>
      <c r="D58" s="32" t="n">
        <v>209</v>
      </c>
      <c r="E58" s="33" t="n">
        <f aca="false">IF(AND(ISNUMBER(C58),ISNUMBER(D58)),D58-C58,"")</f>
        <v>-1</v>
      </c>
      <c r="F58" s="34" t="n">
        <f aca="false">IF(AND(ISNUMBER(E58),ISNUMBER(C58)),100*(E58/((C58+D58)/2)),"")</f>
        <v>-0.477326968973747</v>
      </c>
      <c r="G58" s="35" t="n">
        <f aca="false">IF(AND(ISNUMBER(F58),K58=""),$F$24*F58+(1-$F$24)*G57, IF(AND(ISNUMBER(F58),K58&lt;&gt;""),$B$16,""))</f>
        <v>1.14561538313951</v>
      </c>
      <c r="H58" s="36" t="n">
        <f aca="false">IF(ISNUMBER(F58),SQRT($B$14*($F$24/(2-$F$24))),"")</f>
        <v>0.964452949358041</v>
      </c>
      <c r="I58" s="37" t="n">
        <f aca="false">IF(ISNUMBER(F58),G58-1.2816*H58,"")</f>
        <v>-0.0904275167577511</v>
      </c>
      <c r="J58" s="37" t="n">
        <f aca="false">IF(ISNUMBER(F58),G58+1.2816*H58,"")</f>
        <v>2.38165828303678</v>
      </c>
      <c r="K58" s="38"/>
      <c r="L58" s="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9" t="n">
        <f aca="false">$B$16</f>
        <v>0</v>
      </c>
      <c r="Y58" s="39" t="n">
        <f aca="false">$B$20</f>
        <v>-4</v>
      </c>
      <c r="Z58" s="39" t="n">
        <f aca="false">$B$19</f>
        <v>4</v>
      </c>
    </row>
    <row r="59" customFormat="false" ht="15.75" hidden="false" customHeight="false" outlineLevel="0" collapsed="false">
      <c r="A59" s="33" t="n">
        <f aca="false">IF(AND(ISNUMBER(C59),ISNUMBER(D59)),(A58+1),"")</f>
        <v>30</v>
      </c>
      <c r="B59" s="31" t="n">
        <v>14</v>
      </c>
      <c r="C59" s="32" t="n">
        <v>338</v>
      </c>
      <c r="D59" s="32" t="n">
        <v>306</v>
      </c>
      <c r="E59" s="33" t="n">
        <f aca="false">IF(AND(ISNUMBER(C59),ISNUMBER(D59)),D59-C59,"")</f>
        <v>-32</v>
      </c>
      <c r="F59" s="34" t="n">
        <f aca="false">IF(AND(ISNUMBER(E59),ISNUMBER(C59)),100*(E59/((C59+D59)/2)),"")</f>
        <v>-9.93788819875776</v>
      </c>
      <c r="G59" s="35" t="n">
        <f aca="false">IF(AND(ISNUMBER(F59),K59=""),$F$24*F59+(1-$F$24)*G58, IF(AND(ISNUMBER(F59),K59&lt;&gt;""),$B$16,""))</f>
        <v>-0.0957370180329811</v>
      </c>
      <c r="H59" s="36" t="n">
        <f aca="false">IF(ISNUMBER(F59),SQRT($B$14*($F$24/(2-$F$24))),"")</f>
        <v>0.964452949358041</v>
      </c>
      <c r="I59" s="37" t="n">
        <f aca="false">IF(ISNUMBER(F59),G59-1.2816*H59,"")</f>
        <v>-1.33177991793025</v>
      </c>
      <c r="J59" s="37" t="n">
        <f aca="false">IF(ISNUMBER(F59),G59+1.2816*H59,"")</f>
        <v>1.14030588186428</v>
      </c>
      <c r="K59" s="38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9" t="n">
        <f aca="false">$B$16</f>
        <v>0</v>
      </c>
      <c r="Y59" s="39" t="n">
        <f aca="false">$B$20</f>
        <v>-4</v>
      </c>
      <c r="Z59" s="39" t="n">
        <f aca="false">$B$19</f>
        <v>4</v>
      </c>
    </row>
    <row r="60" customFormat="false" ht="15.75" hidden="false" customHeight="false" outlineLevel="0" collapsed="false">
      <c r="A60" s="33" t="n">
        <f aca="false">IF(AND(ISNUMBER(C60),ISNUMBER(D60)),(A59+1),"")</f>
        <v>31</v>
      </c>
      <c r="B60" s="31" t="n">
        <v>14</v>
      </c>
      <c r="C60" s="32" t="n">
        <v>533</v>
      </c>
      <c r="D60" s="32" t="n">
        <v>524</v>
      </c>
      <c r="E60" s="33" t="n">
        <f aca="false">IF(AND(ISNUMBER(C60),ISNUMBER(D60)),D60-C60,"")</f>
        <v>-9</v>
      </c>
      <c r="F60" s="34" t="n">
        <f aca="false">IF(AND(ISNUMBER(E60),ISNUMBER(C60)),100*(E60/((C60+D60)/2)),"")</f>
        <v>-1.70293282876064</v>
      </c>
      <c r="G60" s="35" t="n">
        <f aca="false">IF(AND(ISNUMBER(F60),K60=""),$F$24*F60+(1-$F$24)*G59, IF(AND(ISNUMBER(F60),K60&lt;&gt;""),$B$16,""))</f>
        <v>-0.275742948834479</v>
      </c>
      <c r="H60" s="36" t="n">
        <f aca="false">IF(ISNUMBER(F60),SQRT($B$14*($F$24/(2-$F$24))),"")</f>
        <v>0.964452949358041</v>
      </c>
      <c r="I60" s="37" t="n">
        <f aca="false">IF(ISNUMBER(F60),G60-1.2816*H60,"")</f>
        <v>-1.51178584873174</v>
      </c>
      <c r="J60" s="37" t="n">
        <f aca="false">IF(ISNUMBER(F60),G60+1.2816*H60,"")</f>
        <v>0.960299951062786</v>
      </c>
      <c r="K60" s="38"/>
      <c r="L60" s="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9" t="n">
        <f aca="false">$B$16</f>
        <v>0</v>
      </c>
      <c r="Y60" s="39" t="n">
        <f aca="false">$B$20</f>
        <v>-4</v>
      </c>
      <c r="Z60" s="39" t="n">
        <f aca="false">$B$19</f>
        <v>4</v>
      </c>
    </row>
    <row r="61" customFormat="false" ht="15.75" hidden="false" customHeight="false" outlineLevel="0" collapsed="false">
      <c r="A61" s="33" t="n">
        <f aca="false">IF(AND(ISNUMBER(C61),ISNUMBER(D61)),(A60+1),"")</f>
        <v>32</v>
      </c>
      <c r="B61" s="31" t="n">
        <v>15</v>
      </c>
      <c r="C61" s="32" t="n">
        <v>771</v>
      </c>
      <c r="D61" s="32" t="n">
        <v>753</v>
      </c>
      <c r="E61" s="33" t="n">
        <f aca="false">IF(AND(ISNUMBER(C61),ISNUMBER(D61)),D61-C61,"")</f>
        <v>-18</v>
      </c>
      <c r="F61" s="34" t="n">
        <f aca="false">IF(AND(ISNUMBER(E61),ISNUMBER(C61)),100*(E61/((C61+D61)/2)),"")</f>
        <v>-2.36220472440945</v>
      </c>
      <c r="G61" s="35" t="n">
        <f aca="false">IF(AND(ISNUMBER(F61),K61=""),$F$24*F61+(1-$F$24)*G60, IF(AND(ISNUMBER(F61),K61&lt;&gt;""),$B$16,""))</f>
        <v>-0.509426667698876</v>
      </c>
      <c r="H61" s="36" t="n">
        <f aca="false">IF(ISNUMBER(F61),SQRT($B$14*($F$24/(2-$F$24))),"")</f>
        <v>0.964452949358041</v>
      </c>
      <c r="I61" s="37" t="n">
        <f aca="false">IF(ISNUMBER(F61),G61-1.2816*H61,"")</f>
        <v>-1.74546956759614</v>
      </c>
      <c r="J61" s="37" t="n">
        <f aca="false">IF(ISNUMBER(F61),G61+1.2816*H61,"")</f>
        <v>0.726616232198389</v>
      </c>
      <c r="K61" s="38"/>
      <c r="L61" s="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9" t="n">
        <f aca="false">$B$16</f>
        <v>0</v>
      </c>
      <c r="Y61" s="39" t="n">
        <f aca="false">$B$20</f>
        <v>-4</v>
      </c>
      <c r="Z61" s="39" t="n">
        <f aca="false">$B$19</f>
        <v>4</v>
      </c>
    </row>
    <row r="62" customFormat="false" ht="15.75" hidden="false" customHeight="false" outlineLevel="0" collapsed="false">
      <c r="A62" s="33" t="n">
        <f aca="false">IF(AND(ISNUMBER(C62),ISNUMBER(D62)),(A61+1),"")</f>
        <v>33</v>
      </c>
      <c r="B62" s="31" t="n">
        <v>15</v>
      </c>
      <c r="C62" s="32" t="n">
        <v>335</v>
      </c>
      <c r="D62" s="32" t="n">
        <v>322</v>
      </c>
      <c r="E62" s="33" t="n">
        <f aca="false">IF(AND(ISNUMBER(C62),ISNUMBER(D62)),D62-C62,"")</f>
        <v>-13</v>
      </c>
      <c r="F62" s="34" t="n">
        <f aca="false">IF(AND(ISNUMBER(E62),ISNUMBER(C62)),100*(E62/((C62+D62)/2)),"")</f>
        <v>-3.95738203957382</v>
      </c>
      <c r="G62" s="35" t="n">
        <f aca="false">IF(AND(ISNUMBER(F62),K62=""),$F$24*F62+(1-$F$24)*G61, IF(AND(ISNUMBER(F62),K62&lt;&gt;""),$B$16,""))</f>
        <v>-0.89559766934887</v>
      </c>
      <c r="H62" s="36" t="n">
        <f aca="false">IF(ISNUMBER(F62),SQRT($B$14*($F$24/(2-$F$24))),"")</f>
        <v>0.964452949358041</v>
      </c>
      <c r="I62" s="37" t="n">
        <f aca="false">IF(ISNUMBER(F62),G62-1.2816*H62,"")</f>
        <v>-2.13164056924613</v>
      </c>
      <c r="J62" s="37" t="n">
        <f aca="false">IF(ISNUMBER(F62),G62+1.2816*H62,"")</f>
        <v>0.340445230548396</v>
      </c>
      <c r="K62" s="38"/>
      <c r="L62" s="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9" t="n">
        <f aca="false">$B$16</f>
        <v>0</v>
      </c>
      <c r="Y62" s="39" t="n">
        <f aca="false">$B$20</f>
        <v>-4</v>
      </c>
      <c r="Z62" s="39" t="n">
        <f aca="false">$B$19</f>
        <v>4</v>
      </c>
    </row>
    <row r="63" customFormat="false" ht="15.75" hidden="false" customHeight="false" outlineLevel="0" collapsed="false">
      <c r="A63" s="33" t="n">
        <f aca="false">IF(AND(ISNUMBER(C63),ISNUMBER(D63)),(A62+1),"")</f>
        <v>34</v>
      </c>
      <c r="B63" s="31" t="n">
        <v>15</v>
      </c>
      <c r="C63" s="32" t="n">
        <v>134</v>
      </c>
      <c r="D63" s="32" t="n">
        <v>127</v>
      </c>
      <c r="E63" s="33" t="n">
        <f aca="false">IF(AND(ISNUMBER(C63),ISNUMBER(D63)),D63-C63,"")</f>
        <v>-7</v>
      </c>
      <c r="F63" s="34" t="n">
        <f aca="false">IF(AND(ISNUMBER(E63),ISNUMBER(C63)),100*(E63/((C63+D63)/2)),"")</f>
        <v>-5.3639846743295</v>
      </c>
      <c r="G63" s="35" t="n">
        <f aca="false">IF(AND(ISNUMBER(F63),K63=""),$F$24*F63+(1-$F$24)*G62, IF(AND(ISNUMBER(F63),K63&lt;&gt;""),$B$16,""))</f>
        <v>-1.3960570139067</v>
      </c>
      <c r="H63" s="36" t="n">
        <f aca="false">IF(ISNUMBER(F63),SQRT($B$14*($F$24/(2-$F$24))),"")</f>
        <v>0.964452949358041</v>
      </c>
      <c r="I63" s="37" t="n">
        <f aca="false">IF(ISNUMBER(F63),G63-1.2816*H63,"")</f>
        <v>-2.63209991380397</v>
      </c>
      <c r="J63" s="37" t="n">
        <f aca="false">IF(ISNUMBER(F63),G63+1.2816*H63,"")</f>
        <v>-0.160014114009435</v>
      </c>
      <c r="K63" s="38"/>
      <c r="L63" s="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9" t="n">
        <f aca="false">$B$16</f>
        <v>0</v>
      </c>
      <c r="Y63" s="39" t="n">
        <f aca="false">$B$20</f>
        <v>-4</v>
      </c>
      <c r="Z63" s="39" t="n">
        <f aca="false">$B$19</f>
        <v>4</v>
      </c>
    </row>
    <row r="64" customFormat="false" ht="15.75" hidden="false" customHeight="false" outlineLevel="0" collapsed="false">
      <c r="A64" s="33" t="n">
        <f aca="false">IF(AND(ISNUMBER(C64),ISNUMBER(D64)),(A63+1),"")</f>
        <v>35</v>
      </c>
      <c r="B64" s="31" t="n">
        <v>16</v>
      </c>
      <c r="C64" s="32" t="n">
        <v>226</v>
      </c>
      <c r="D64" s="32" t="n">
        <v>222</v>
      </c>
      <c r="E64" s="33" t="n">
        <f aca="false">IF(AND(ISNUMBER(C64),ISNUMBER(D64)),D64-C64,"")</f>
        <v>-4</v>
      </c>
      <c r="F64" s="34" t="n">
        <f aca="false">IF(AND(ISNUMBER(E64),ISNUMBER(C64)),100*(E64/((C64+D64)/2)),"")</f>
        <v>-1.78571428571429</v>
      </c>
      <c r="G64" s="35" t="n">
        <f aca="false">IF(AND(ISNUMBER(F64),K64=""),$F$24*F64+(1-$F$24)*G63, IF(AND(ISNUMBER(F64),K64&lt;&gt;""),$B$16,""))</f>
        <v>-1.43969862834915</v>
      </c>
      <c r="H64" s="36" t="n">
        <f aca="false">IF(ISNUMBER(F64),SQRT($B$14*($F$24/(2-$F$24))),"")</f>
        <v>0.964452949358041</v>
      </c>
      <c r="I64" s="37" t="n">
        <f aca="false">IF(ISNUMBER(F64),G64-1.2816*H64,"")</f>
        <v>-2.67574152824642</v>
      </c>
      <c r="J64" s="37" t="n">
        <f aca="false">IF(ISNUMBER(F64),G64+1.2816*H64,"")</f>
        <v>-0.203655728451885</v>
      </c>
      <c r="K64" s="38"/>
      <c r="L64" s="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9" t="n">
        <f aca="false">$B$16</f>
        <v>0</v>
      </c>
      <c r="Y64" s="39" t="n">
        <f aca="false">$B$20</f>
        <v>-4</v>
      </c>
      <c r="Z64" s="39" t="n">
        <f aca="false">$B$19</f>
        <v>4</v>
      </c>
    </row>
    <row r="65" customFormat="false" ht="15.75" hidden="false" customHeight="false" outlineLevel="0" collapsed="false">
      <c r="A65" s="33" t="n">
        <f aca="false">IF(AND(ISNUMBER(C65),ISNUMBER(D65)),(A64+1),"")</f>
        <v>36</v>
      </c>
      <c r="B65" s="31" t="n">
        <v>16</v>
      </c>
      <c r="C65" s="32" t="n">
        <v>153</v>
      </c>
      <c r="D65" s="32" t="n">
        <v>152</v>
      </c>
      <c r="E65" s="33" t="n">
        <f aca="false">IF(AND(ISNUMBER(C65),ISNUMBER(D65)),D65-C65,"")</f>
        <v>-1</v>
      </c>
      <c r="F65" s="34" t="n">
        <f aca="false">IF(AND(ISNUMBER(E65),ISNUMBER(C65)),100*(E65/((C65+D65)/2)),"")</f>
        <v>-0.655737704918033</v>
      </c>
      <c r="G65" s="35" t="n">
        <f aca="false">IF(AND(ISNUMBER(F65),K65=""),$F$24*F65+(1-$F$24)*G64, IF(AND(ISNUMBER(F65),K65&lt;&gt;""),$B$16,""))</f>
        <v>-1.35189500492486</v>
      </c>
      <c r="H65" s="36" t="n">
        <f aca="false">IF(ISNUMBER(F65),SQRT($B$14*($F$24/(2-$F$24))),"")</f>
        <v>0.964452949358041</v>
      </c>
      <c r="I65" s="37" t="n">
        <f aca="false">IF(ISNUMBER(F65),G65-1.2816*H65,"")</f>
        <v>-2.58793790482213</v>
      </c>
      <c r="J65" s="37" t="n">
        <f aca="false">IF(ISNUMBER(F65),G65+1.2816*H65,"")</f>
        <v>-0.1158521050276</v>
      </c>
      <c r="K65" s="38"/>
      <c r="L65" s="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9" t="n">
        <f aca="false">$B$16</f>
        <v>0</v>
      </c>
      <c r="Y65" s="39" t="n">
        <f aca="false">$B$20</f>
        <v>-4</v>
      </c>
      <c r="Z65" s="39" t="n">
        <f aca="false">$B$19</f>
        <v>4</v>
      </c>
    </row>
    <row r="66" customFormat="false" ht="15.75" hidden="false" customHeight="false" outlineLevel="0" collapsed="false">
      <c r="A66" s="33" t="n">
        <f aca="false">IF(AND(ISNUMBER(C66),ISNUMBER(D66)),(A65+1),"")</f>
        <v>37</v>
      </c>
      <c r="B66" s="31" t="n">
        <v>16</v>
      </c>
      <c r="C66" s="32" t="n">
        <v>233</v>
      </c>
      <c r="D66" s="32" t="n">
        <v>231</v>
      </c>
      <c r="E66" s="33" t="n">
        <f aca="false">IF(AND(ISNUMBER(C66),ISNUMBER(D66)),D66-C66,"")</f>
        <v>-2</v>
      </c>
      <c r="F66" s="34" t="n">
        <f aca="false">IF(AND(ISNUMBER(E66),ISNUMBER(C66)),100*(E66/((C66+D66)/2)),"")</f>
        <v>-0.862068965517241</v>
      </c>
      <c r="G66" s="35" t="n">
        <f aca="false">IF(AND(ISNUMBER(F66),K66=""),$F$24*F66+(1-$F$24)*G65, IF(AND(ISNUMBER(F66),K66&lt;&gt;""),$B$16,""))</f>
        <v>-1.29703448851121</v>
      </c>
      <c r="H66" s="36" t="n">
        <f aca="false">IF(ISNUMBER(F66),SQRT($B$14*($F$24/(2-$F$24))),"")</f>
        <v>0.964452949358041</v>
      </c>
      <c r="I66" s="37" t="n">
        <f aca="false">IF(ISNUMBER(F66),G66-1.2816*H66,"")</f>
        <v>-2.53307738840848</v>
      </c>
      <c r="J66" s="37" t="n">
        <f aca="false">IF(ISNUMBER(F66),G66+1.2816*H66,"")</f>
        <v>-0.0609915886139458</v>
      </c>
      <c r="K66" s="38"/>
      <c r="L66" s="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9" t="n">
        <f aca="false">$B$16</f>
        <v>0</v>
      </c>
      <c r="Y66" s="39" t="n">
        <f aca="false">$B$20</f>
        <v>-4</v>
      </c>
      <c r="Z66" s="39" t="n">
        <f aca="false">$B$19</f>
        <v>4</v>
      </c>
    </row>
    <row r="67" customFormat="false" ht="15.75" hidden="false" customHeight="false" outlineLevel="0" collapsed="false">
      <c r="A67" s="33" t="n">
        <f aca="false">IF(AND(ISNUMBER(C67),ISNUMBER(D67)),(A66+1),"")</f>
        <v>38</v>
      </c>
      <c r="B67" s="31" t="n">
        <v>19</v>
      </c>
      <c r="C67" s="32" t="n">
        <v>331</v>
      </c>
      <c r="D67" s="32" t="n">
        <v>318</v>
      </c>
      <c r="E67" s="33" t="n">
        <f aca="false">IF(AND(ISNUMBER(C67),ISNUMBER(D67)),D67-C67,"")</f>
        <v>-13</v>
      </c>
      <c r="F67" s="34" t="n">
        <f aca="false">IF(AND(ISNUMBER(E67),ISNUMBER(C67)),100*(E67/((C67+D67)/2)),"")</f>
        <v>-4.00616332819723</v>
      </c>
      <c r="G67" s="35" t="n">
        <f aca="false">IF(AND(ISNUMBER(F67),K67=""),$F$24*F67+(1-$F$24)*G66, IF(AND(ISNUMBER(F67),K67&lt;&gt;""),$B$16,""))</f>
        <v>-1.60045691855604</v>
      </c>
      <c r="H67" s="36" t="n">
        <f aca="false">IF(ISNUMBER(F67),SQRT($B$14*($F$24/(2-$F$24))),"")</f>
        <v>0.964452949358041</v>
      </c>
      <c r="I67" s="37" t="n">
        <f aca="false">IF(ISNUMBER(F67),G67-1.2816*H67,"")</f>
        <v>-2.83649981845331</v>
      </c>
      <c r="J67" s="37" t="n">
        <f aca="false">IF(ISNUMBER(F67),G67+1.2816*H67,"")</f>
        <v>-0.36441401865878</v>
      </c>
      <c r="K67" s="38"/>
      <c r="L67" s="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9" t="n">
        <f aca="false">$B$16</f>
        <v>0</v>
      </c>
      <c r="Y67" s="39" t="n">
        <f aca="false">$B$20</f>
        <v>-4</v>
      </c>
      <c r="Z67" s="39" t="n">
        <f aca="false">$B$19</f>
        <v>4</v>
      </c>
    </row>
    <row r="68" customFormat="false" ht="15.75" hidden="false" customHeight="false" outlineLevel="0" collapsed="false">
      <c r="A68" s="33" t="n">
        <f aca="false">IF(AND(ISNUMBER(C68),ISNUMBER(D68)),(A67+1),"")</f>
        <v>39</v>
      </c>
      <c r="B68" s="31" t="n">
        <v>19</v>
      </c>
      <c r="C68" s="32" t="n">
        <v>363</v>
      </c>
      <c r="D68" s="32" t="n">
        <v>371</v>
      </c>
      <c r="E68" s="33" t="n">
        <f aca="false">IF(AND(ISNUMBER(C68),ISNUMBER(D68)),D68-C68,"")</f>
        <v>8</v>
      </c>
      <c r="F68" s="34" t="n">
        <f aca="false">IF(AND(ISNUMBER(E68),ISNUMBER(C68)),100*(E68/((C68+D68)/2)),"")</f>
        <v>2.17983651226158</v>
      </c>
      <c r="G68" s="35" t="n">
        <f aca="false">IF(AND(ISNUMBER(F68),K68=""),$F$24*F68+(1-$F$24)*G67, IF(AND(ISNUMBER(F68),K68&lt;&gt;""),$B$16,""))</f>
        <v>-1.17706405430447</v>
      </c>
      <c r="H68" s="36" t="n">
        <f aca="false">IF(ISNUMBER(F68),SQRT($B$14*($F$24/(2-$F$24))),"")</f>
        <v>0.964452949358041</v>
      </c>
      <c r="I68" s="37" t="n">
        <f aca="false">IF(ISNUMBER(F68),G68-1.2816*H68,"")</f>
        <v>-2.41310695420174</v>
      </c>
      <c r="J68" s="37" t="n">
        <f aca="false">IF(ISNUMBER(F68),G68+1.2816*H68,"")</f>
        <v>0.0589788455927944</v>
      </c>
      <c r="K68" s="38"/>
      <c r="L68" s="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9" t="n">
        <f aca="false">$B$16</f>
        <v>0</v>
      </c>
      <c r="Y68" s="39" t="n">
        <f aca="false">$B$20</f>
        <v>-4</v>
      </c>
      <c r="Z68" s="39" t="n">
        <f aca="false">$B$19</f>
        <v>4</v>
      </c>
    </row>
    <row r="69" customFormat="false" ht="15.75" hidden="false" customHeight="false" outlineLevel="0" collapsed="false">
      <c r="A69" s="33" t="n">
        <f aca="false">IF(AND(ISNUMBER(C69),ISNUMBER(D69)),(A68+1),"")</f>
        <v>40</v>
      </c>
      <c r="B69" s="31" t="n">
        <v>19</v>
      </c>
      <c r="C69" s="32" t="n">
        <v>160</v>
      </c>
      <c r="D69" s="32" t="n">
        <v>163</v>
      </c>
      <c r="E69" s="33" t="n">
        <f aca="false">IF(AND(ISNUMBER(C69),ISNUMBER(D69)),D69-C69,"")</f>
        <v>3</v>
      </c>
      <c r="F69" s="34" t="n">
        <f aca="false">IF(AND(ISNUMBER(E69),ISNUMBER(C69)),100*(E69/((C69+D69)/2)),"")</f>
        <v>1.85758513931889</v>
      </c>
      <c r="G69" s="35" t="n">
        <f aca="false">IF(AND(ISNUMBER(F69),K69=""),$F$24*F69+(1-$F$24)*G68, IF(AND(ISNUMBER(F69),K69&lt;&gt;""),$B$16,""))</f>
        <v>-0.837183344618655</v>
      </c>
      <c r="H69" s="36" t="n">
        <f aca="false">IF(ISNUMBER(F69),SQRT($B$14*($F$24/(2-$F$24))),"")</f>
        <v>0.964452949358041</v>
      </c>
      <c r="I69" s="37" t="n">
        <f aca="false">IF(ISNUMBER(F69),G69-1.2816*H69,"")</f>
        <v>-2.07322624451592</v>
      </c>
      <c r="J69" s="37" t="n">
        <f aca="false">IF(ISNUMBER(F69),G69+1.2816*H69,"")</f>
        <v>0.39885955527861</v>
      </c>
      <c r="K69" s="38"/>
      <c r="L69" s="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9" t="n">
        <f aca="false">$B$16</f>
        <v>0</v>
      </c>
      <c r="Y69" s="39" t="n">
        <f aca="false">$B$20</f>
        <v>-4</v>
      </c>
      <c r="Z69" s="39" t="n">
        <f aca="false">$B$19</f>
        <v>4</v>
      </c>
    </row>
    <row r="70" customFormat="false" ht="15.75" hidden="false" customHeight="false" outlineLevel="0" collapsed="false">
      <c r="A70" s="33" t="n">
        <f aca="false">IF(AND(ISNUMBER(C70),ISNUMBER(D70)),(A69+1),"")</f>
        <v>41</v>
      </c>
      <c r="B70" s="31" t="n">
        <v>20</v>
      </c>
      <c r="C70" s="32" t="n">
        <v>344</v>
      </c>
      <c r="D70" s="32" t="n">
        <v>319</v>
      </c>
      <c r="E70" s="33" t="n">
        <f aca="false">IF(AND(ISNUMBER(C70),ISNUMBER(D70)),D70-C70,"")</f>
        <v>-25</v>
      </c>
      <c r="F70" s="34" t="n">
        <f aca="false">IF(AND(ISNUMBER(E70),ISNUMBER(C70)),100*(E70/((C70+D70)/2)),"")</f>
        <v>-7.54147812971342</v>
      </c>
      <c r="G70" s="35" t="n">
        <f aca="false">IF(AND(ISNUMBER(F70),K70=""),$F$24*F70+(1-$F$24)*G69, IF(AND(ISNUMBER(F70),K70&lt;&gt;""),$B$16,""))</f>
        <v>-1.58806436054927</v>
      </c>
      <c r="H70" s="36" t="n">
        <f aca="false">IF(ISNUMBER(F70),SQRT($B$14*($F$24/(2-$F$24))),"")</f>
        <v>0.964452949358041</v>
      </c>
      <c r="I70" s="37" t="n">
        <f aca="false">IF(ISNUMBER(F70),G70-1.2816*H70,"")</f>
        <v>-2.82410726044653</v>
      </c>
      <c r="J70" s="37" t="n">
        <f aca="false">IF(ISNUMBER(F70),G70+1.2816*H70,"")</f>
        <v>-0.352021460652004</v>
      </c>
      <c r="K70" s="38"/>
      <c r="L70" s="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9" t="n">
        <f aca="false">$B$16</f>
        <v>0</v>
      </c>
      <c r="Y70" s="39" t="n">
        <f aca="false">$B$20</f>
        <v>-4</v>
      </c>
      <c r="Z70" s="39" t="n">
        <f aca="false">$B$19</f>
        <v>4</v>
      </c>
    </row>
    <row r="71" customFormat="false" ht="15.75" hidden="false" customHeight="false" outlineLevel="0" collapsed="false">
      <c r="A71" s="33" t="n">
        <f aca="false">IF(AND(ISNUMBER(C71),ISNUMBER(D71)),(A70+1),"")</f>
        <v>42</v>
      </c>
      <c r="B71" s="31" t="n">
        <v>20</v>
      </c>
      <c r="C71" s="32" t="n">
        <v>225</v>
      </c>
      <c r="D71" s="32" t="n">
        <v>227</v>
      </c>
      <c r="E71" s="33" t="n">
        <f aca="false">IF(AND(ISNUMBER(C71),ISNUMBER(D71)),D71-C71,"")</f>
        <v>2</v>
      </c>
      <c r="F71" s="34" t="n">
        <f aca="false">IF(AND(ISNUMBER(E71),ISNUMBER(C71)),100*(E71/((C71+D71)/2)),"")</f>
        <v>0.884955752212389</v>
      </c>
      <c r="G71" s="35" t="n">
        <f aca="false">IF(AND(ISNUMBER(F71),K71=""),$F$24*F71+(1-$F$24)*G70, IF(AND(ISNUMBER(F71),K71&lt;&gt;""),$B$16,""))</f>
        <v>-1.31108610791996</v>
      </c>
      <c r="H71" s="36" t="n">
        <f aca="false">IF(ISNUMBER(F71),SQRT($B$14*($F$24/(2-$F$24))),"")</f>
        <v>0.964452949358041</v>
      </c>
      <c r="I71" s="37" t="n">
        <f aca="false">IF(ISNUMBER(F71),G71-1.2816*H71,"")</f>
        <v>-2.54712900781723</v>
      </c>
      <c r="J71" s="37" t="n">
        <f aca="false">IF(ISNUMBER(F71),G71+1.2816*H71,"")</f>
        <v>-0.0750432080226979</v>
      </c>
      <c r="K71" s="40"/>
      <c r="L71" s="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9" t="n">
        <f aca="false">$B$16</f>
        <v>0</v>
      </c>
      <c r="Y71" s="39" t="n">
        <f aca="false">$B$20</f>
        <v>-4</v>
      </c>
      <c r="Z71" s="39" t="n">
        <f aca="false">$B$19</f>
        <v>4</v>
      </c>
    </row>
    <row r="72" customFormat="false" ht="15.75" hidden="false" customHeight="false" outlineLevel="0" collapsed="false">
      <c r="A72" s="33" t="n">
        <f aca="false">IF(AND(ISNUMBER(C72),ISNUMBER(D72)),(A71+1),"")</f>
        <v>43</v>
      </c>
      <c r="B72" s="31" t="n">
        <v>20</v>
      </c>
      <c r="C72" s="32" t="n">
        <v>172</v>
      </c>
      <c r="D72" s="32" t="n">
        <v>176</v>
      </c>
      <c r="E72" s="33" t="n">
        <f aca="false">IF(AND(ISNUMBER(C72),ISNUMBER(D72)),D72-C72,"")</f>
        <v>4</v>
      </c>
      <c r="F72" s="34" t="n">
        <f aca="false">IF(AND(ISNUMBER(E72),ISNUMBER(C72)),100*(E72/((C72+D72)/2)),"")</f>
        <v>2.29885057471264</v>
      </c>
      <c r="G72" s="35" t="n">
        <f aca="false">IF(AND(ISNUMBER(F72),K72=""),$F$24*F72+(1-$F$24)*G71, IF(AND(ISNUMBER(F72),K72&lt;&gt;""),$B$16,""))</f>
        <v>-0.906773199465111</v>
      </c>
      <c r="H72" s="36" t="n">
        <f aca="false">IF(ISNUMBER(F72),SQRT($B$14*($F$24/(2-$F$24))),"")</f>
        <v>0.964452949358041</v>
      </c>
      <c r="I72" s="37" t="n">
        <f aca="false">IF(ISNUMBER(F72),G72-1.2816*H72,"")</f>
        <v>-2.14281609936238</v>
      </c>
      <c r="J72" s="37" t="n">
        <f aca="false">IF(ISNUMBER(F72),G72+1.2816*H72,"")</f>
        <v>0.329269700432154</v>
      </c>
      <c r="K72" s="40"/>
      <c r="L72" s="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9" t="n">
        <f aca="false">$B$16</f>
        <v>0</v>
      </c>
      <c r="Y72" s="39" t="n">
        <f aca="false">$B$20</f>
        <v>-4</v>
      </c>
      <c r="Z72" s="39" t="n">
        <f aca="false">$B$19</f>
        <v>4</v>
      </c>
    </row>
    <row r="73" customFormat="false" ht="15.75" hidden="false" customHeight="false" outlineLevel="0" collapsed="false">
      <c r="A73" s="33" t="n">
        <f aca="false">IF(AND(ISNUMBER(C73),ISNUMBER(D73)),(A72+1),"")</f>
        <v>44</v>
      </c>
      <c r="B73" s="31" t="n">
        <v>21</v>
      </c>
      <c r="C73" s="32" t="n">
        <v>229</v>
      </c>
      <c r="D73" s="32" t="n">
        <v>213</v>
      </c>
      <c r="E73" s="33" t="n">
        <f aca="false">IF(AND(ISNUMBER(C73),ISNUMBER(D73)),D73-C73,"")</f>
        <v>-16</v>
      </c>
      <c r="F73" s="34" t="n">
        <f aca="false">IF(AND(ISNUMBER(E73),ISNUMBER(C73)),100*(E73/((C73+D73)/2)),"")</f>
        <v>-7.23981900452489</v>
      </c>
      <c r="G73" s="35" t="n">
        <f aca="false">IF(AND(ISNUMBER(F73),K73=""),$F$24*F73+(1-$F$24)*G72, IF(AND(ISNUMBER(F73),K73&lt;&gt;""),$B$16,""))</f>
        <v>-1.61607432963181</v>
      </c>
      <c r="H73" s="36" t="n">
        <f aca="false">IF(ISNUMBER(F73),SQRT($B$14*($F$24/(2-$F$24))),"")</f>
        <v>0.964452949358041</v>
      </c>
      <c r="I73" s="37" t="n">
        <f aca="false">IF(ISNUMBER(F73),G73-1.2816*H73,"")</f>
        <v>-2.85211722952907</v>
      </c>
      <c r="J73" s="37" t="n">
        <f aca="false">IF(ISNUMBER(F73),G73+1.2816*H73,"")</f>
        <v>-0.380031429734541</v>
      </c>
      <c r="K73" s="40"/>
      <c r="L73" s="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9" t="n">
        <f aca="false">$B$16</f>
        <v>0</v>
      </c>
      <c r="Y73" s="39" t="n">
        <f aca="false">$B$20</f>
        <v>-4</v>
      </c>
      <c r="Z73" s="39" t="n">
        <f aca="false">$B$19</f>
        <v>4</v>
      </c>
    </row>
    <row r="74" customFormat="false" ht="15.75" hidden="false" customHeight="false" outlineLevel="0" collapsed="false">
      <c r="A74" s="33" t="n">
        <f aca="false">IF(AND(ISNUMBER(C74),ISNUMBER(D74)),(A73+1),"")</f>
        <v>45</v>
      </c>
      <c r="B74" s="31" t="n">
        <v>21</v>
      </c>
      <c r="C74" s="32" t="n">
        <v>332</v>
      </c>
      <c r="D74" s="32" t="n">
        <v>319</v>
      </c>
      <c r="E74" s="33" t="n">
        <f aca="false">IF(AND(ISNUMBER(C74),ISNUMBER(D74)),D74-C74,"")</f>
        <v>-13</v>
      </c>
      <c r="F74" s="34" t="n">
        <f aca="false">IF(AND(ISNUMBER(E74),ISNUMBER(C74)),100*(E74/((C74+D74)/2)),"")</f>
        <v>-3.99385560675883</v>
      </c>
      <c r="G74" s="35" t="n">
        <f aca="false">IF(AND(ISNUMBER(F74),K74=""),$F$24*F74+(1-$F$24)*G73, IF(AND(ISNUMBER(F74),K74&lt;&gt;""),$B$16,""))</f>
        <v>-1.88238583267003</v>
      </c>
      <c r="H74" s="36" t="n">
        <f aca="false">IF(ISNUMBER(F74),SQRT($B$14*($F$24/(2-$F$24))),"")</f>
        <v>0.964452949358041</v>
      </c>
      <c r="I74" s="37" t="n">
        <f aca="false">IF(ISNUMBER(F74),G74-1.2816*H74,"")</f>
        <v>-3.1184287325673</v>
      </c>
      <c r="J74" s="37" t="n">
        <f aca="false">IF(ISNUMBER(F74),G74+1.2816*H74,"")</f>
        <v>-0.646342932772768</v>
      </c>
      <c r="K74" s="40"/>
      <c r="L74" s="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39" t="n">
        <f aca="false">$B$16</f>
        <v>0</v>
      </c>
      <c r="Y74" s="39" t="n">
        <f aca="false">$B$20</f>
        <v>-4</v>
      </c>
      <c r="Z74" s="39" t="n">
        <f aca="false">$B$19</f>
        <v>4</v>
      </c>
    </row>
    <row r="75" customFormat="false" ht="15.75" hidden="false" customHeight="false" outlineLevel="0" collapsed="false">
      <c r="A75" s="33" t="n">
        <f aca="false">IF(AND(ISNUMBER(C75),ISNUMBER(D75)),(A74+1),"")</f>
        <v>46</v>
      </c>
      <c r="B75" s="31" t="n">
        <v>21</v>
      </c>
      <c r="C75" s="32" t="n">
        <v>224</v>
      </c>
      <c r="D75" s="32" t="n">
        <v>229</v>
      </c>
      <c r="E75" s="33" t="n">
        <f aca="false">IF(AND(ISNUMBER(C75),ISNUMBER(D75)),D75-C75,"")</f>
        <v>5</v>
      </c>
      <c r="F75" s="34" t="n">
        <f aca="false">IF(AND(ISNUMBER(E75),ISNUMBER(C75)),100*(E75/((C75+D75)/2)),"")</f>
        <v>2.2075055187638</v>
      </c>
      <c r="G75" s="35" t="n">
        <f aca="false">IF(AND(ISNUMBER(F75),K75=""),$F$24*F75+(1-$F$24)*G74, IF(AND(ISNUMBER(F75),K75&lt;&gt;""),$B$16,""))</f>
        <v>-1.42431800130944</v>
      </c>
      <c r="H75" s="36" t="n">
        <f aca="false">IF(ISNUMBER(F75),SQRT($B$14*($F$24/(2-$F$24))),"")</f>
        <v>0.964452949358041</v>
      </c>
      <c r="I75" s="37" t="n">
        <f aca="false">IF(ISNUMBER(F75),G75-1.2816*H75,"")</f>
        <v>-2.66036090120671</v>
      </c>
      <c r="J75" s="37" t="n">
        <f aca="false">IF(ISNUMBER(F75),G75+1.2816*H75,"")</f>
        <v>-0.188275101412179</v>
      </c>
      <c r="K75" s="40"/>
      <c r="L75" s="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39" t="n">
        <f aca="false">$B$16</f>
        <v>0</v>
      </c>
      <c r="Y75" s="39" t="n">
        <f aca="false">$B$20</f>
        <v>-4</v>
      </c>
      <c r="Z75" s="39" t="n">
        <f aca="false">$B$19</f>
        <v>4</v>
      </c>
    </row>
    <row r="76" customFormat="false" ht="15.75" hidden="false" customHeight="false" outlineLevel="0" collapsed="false">
      <c r="A76" s="33" t="n">
        <f aca="false">IF(AND(ISNUMBER(C76),ISNUMBER(D76)),(A75+1),"")</f>
        <v>47</v>
      </c>
      <c r="B76" s="31" t="n">
        <v>22</v>
      </c>
      <c r="C76" s="32" t="n">
        <v>173</v>
      </c>
      <c r="D76" s="32" t="n">
        <v>167</v>
      </c>
      <c r="E76" s="33" t="n">
        <f aca="false">IF(AND(ISNUMBER(C76),ISNUMBER(D76)),D76-C76,"")</f>
        <v>-6</v>
      </c>
      <c r="F76" s="34" t="n">
        <f aca="false">IF(AND(ISNUMBER(E76),ISNUMBER(C76)),100*(E76/((C76+D76)/2)),"")</f>
        <v>-3.52941176470588</v>
      </c>
      <c r="G76" s="35" t="n">
        <f aca="false">IF(AND(ISNUMBER(F76),K76=""),$F$24*F76+(1-$F$24)*G75, IF(AND(ISNUMBER(F76),K76&lt;&gt;""),$B$16,""))</f>
        <v>-1.66008850280985</v>
      </c>
      <c r="H76" s="36" t="n">
        <f aca="false">IF(ISNUMBER(F76),SQRT($B$14*($F$24/(2-$F$24))),"")</f>
        <v>0.964452949358041</v>
      </c>
      <c r="I76" s="37" t="n">
        <f aca="false">IF(ISNUMBER(F76),G76-1.2816*H76,"")</f>
        <v>-2.89613140270711</v>
      </c>
      <c r="J76" s="37" t="n">
        <f aca="false">IF(ISNUMBER(F76),G76+1.2816*H76,"")</f>
        <v>-0.42404560291258</v>
      </c>
      <c r="K76" s="40"/>
      <c r="L76" s="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39" t="n">
        <f aca="false">$B$16</f>
        <v>0</v>
      </c>
      <c r="Y76" s="39" t="n">
        <f aca="false">$B$20</f>
        <v>-4</v>
      </c>
      <c r="Z76" s="39" t="n">
        <f aca="false">$B$19</f>
        <v>4</v>
      </c>
    </row>
    <row r="77" customFormat="false" ht="15.75" hidden="false" customHeight="false" outlineLevel="0" collapsed="false">
      <c r="A77" s="33" t="n">
        <f aca="false">IF(AND(ISNUMBER(C77),ISNUMBER(D77)),(A76+1),"")</f>
        <v>48</v>
      </c>
      <c r="B77" s="31" t="n">
        <v>22</v>
      </c>
      <c r="C77" s="32" t="n">
        <v>111</v>
      </c>
      <c r="D77" s="32" t="n">
        <v>114</v>
      </c>
      <c r="E77" s="33" t="n">
        <f aca="false">IF(AND(ISNUMBER(C77),ISNUMBER(D77)),D77-C77,"")</f>
        <v>3</v>
      </c>
      <c r="F77" s="34" t="n">
        <f aca="false">IF(AND(ISNUMBER(E77),ISNUMBER(C77)),100*(E77/((C77+D77)/2)),"")</f>
        <v>2.66666666666667</v>
      </c>
      <c r="G77" s="35" t="n">
        <f aca="false">IF(AND(ISNUMBER(F77),K77=""),$F$24*F77+(1-$F$24)*G76, IF(AND(ISNUMBER(F77),K77&lt;&gt;""),$B$16,""))</f>
        <v>-1.17549192382848</v>
      </c>
      <c r="H77" s="36" t="n">
        <f aca="false">IF(ISNUMBER(F77),SQRT($B$14*($F$24/(2-$F$24))),"")</f>
        <v>0.964452949358041</v>
      </c>
      <c r="I77" s="37" t="n">
        <f aca="false">IF(ISNUMBER(F77),G77-1.2816*H77,"")</f>
        <v>-2.41153482372574</v>
      </c>
      <c r="J77" s="37" t="n">
        <f aca="false">IF(ISNUMBER(F77),G77+1.2816*H77,"")</f>
        <v>0.0605509760687892</v>
      </c>
      <c r="K77" s="40"/>
      <c r="L77" s="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9" t="n">
        <f aca="false">$B$16</f>
        <v>0</v>
      </c>
      <c r="Y77" s="39" t="n">
        <f aca="false">$B$20</f>
        <v>-4</v>
      </c>
      <c r="Z77" s="39" t="n">
        <f aca="false">$B$19</f>
        <v>4</v>
      </c>
    </row>
    <row r="78" customFormat="false" ht="15.75" hidden="false" customHeight="false" outlineLevel="0" collapsed="false">
      <c r="A78" s="33" t="n">
        <f aca="false">IF(AND(ISNUMBER(C78),ISNUMBER(D78)),(A77+1),"")</f>
        <v>49</v>
      </c>
      <c r="B78" s="31" t="n">
        <v>22</v>
      </c>
      <c r="C78" s="32" t="n">
        <v>326</v>
      </c>
      <c r="D78" s="32" t="n">
        <v>335</v>
      </c>
      <c r="E78" s="33" t="n">
        <f aca="false">IF(AND(ISNUMBER(C78),ISNUMBER(D78)),D78-C78,"")</f>
        <v>9</v>
      </c>
      <c r="F78" s="34" t="n">
        <f aca="false">IF(AND(ISNUMBER(E78),ISNUMBER(C78)),100*(E78/((C78+D78)/2)),"")</f>
        <v>2.7231467473525</v>
      </c>
      <c r="G78" s="35" t="n">
        <f aca="false">IF(AND(ISNUMBER(F78),K78=""),$F$24*F78+(1-$F$24)*G77, IF(AND(ISNUMBER(F78),K78&lt;&gt;""),$B$16,""))</f>
        <v>-0.738844392656207</v>
      </c>
      <c r="H78" s="36" t="n">
        <f aca="false">IF(ISNUMBER(F78),SQRT($B$14*($F$24/(2-$F$24))),"")</f>
        <v>0.964452949358041</v>
      </c>
      <c r="I78" s="37" t="n">
        <f aca="false">IF(ISNUMBER(F78),G78-1.2816*H78,"")</f>
        <v>-1.97488729255347</v>
      </c>
      <c r="J78" s="37" t="n">
        <f aca="false">IF(ISNUMBER(F78),G78+1.2816*H78,"")</f>
        <v>0.497198507241058</v>
      </c>
      <c r="K78" s="40"/>
      <c r="L78" s="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9" t="n">
        <f aca="false">$B$16</f>
        <v>0</v>
      </c>
      <c r="Y78" s="39" t="n">
        <f aca="false">$B$20</f>
        <v>-4</v>
      </c>
      <c r="Z78" s="39" t="n">
        <f aca="false">$B$19</f>
        <v>4</v>
      </c>
    </row>
    <row r="79" customFormat="false" ht="15.75" hidden="false" customHeight="false" outlineLevel="0" collapsed="false">
      <c r="A79" s="33" t="n">
        <f aca="false">IF(AND(ISNUMBER(C79),ISNUMBER(D79)),(A78+1),"")</f>
        <v>50</v>
      </c>
      <c r="B79" s="31" t="n">
        <v>23</v>
      </c>
      <c r="C79" s="32" t="n">
        <v>229</v>
      </c>
      <c r="D79" s="32" t="n">
        <v>237</v>
      </c>
      <c r="E79" s="33" t="n">
        <f aca="false">IF(AND(ISNUMBER(C79),ISNUMBER(D79)),D79-C79,"")</f>
        <v>8</v>
      </c>
      <c r="F79" s="34" t="n">
        <f aca="false">IF(AND(ISNUMBER(E79),ISNUMBER(C79)),100*(E79/((C79+D79)/2)),"")</f>
        <v>3.43347639484979</v>
      </c>
      <c r="G79" s="35" t="n">
        <f aca="false">IF(AND(ISNUMBER(F79),K79=""),$F$24*F79+(1-$F$24)*G78, IF(AND(ISNUMBER(F79),K79&lt;&gt;""),$B$16,""))</f>
        <v>-0.271544464455536</v>
      </c>
      <c r="H79" s="36" t="n">
        <f aca="false">IF(ISNUMBER(F79),SQRT($B$14*($F$24/(2-$F$24))),"")</f>
        <v>0.964452949358041</v>
      </c>
      <c r="I79" s="37" t="n">
        <f aca="false">IF(ISNUMBER(F79),G79-1.2816*H79,"")</f>
        <v>-1.5075873643528</v>
      </c>
      <c r="J79" s="37" t="n">
        <f aca="false">IF(ISNUMBER(F79),G79+1.2816*H79,"")</f>
        <v>0.964498435441729</v>
      </c>
      <c r="K79" s="40"/>
      <c r="L79" s="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9" t="n">
        <f aca="false">$B$16</f>
        <v>0</v>
      </c>
      <c r="Y79" s="39" t="n">
        <f aca="false">$B$20</f>
        <v>-4</v>
      </c>
      <c r="Z79" s="39" t="n">
        <f aca="false">$B$19</f>
        <v>4</v>
      </c>
    </row>
    <row r="80" customFormat="false" ht="15.75" hidden="false" customHeight="false" outlineLevel="0" collapsed="false">
      <c r="A80" s="33" t="n">
        <f aca="false">IF(AND(ISNUMBER(C80),ISNUMBER(D80)),(A79+1),"")</f>
        <v>51</v>
      </c>
      <c r="B80" s="31" t="n">
        <v>23</v>
      </c>
      <c r="C80" s="32" t="n">
        <v>283</v>
      </c>
      <c r="D80" s="32" t="n">
        <v>286</v>
      </c>
      <c r="E80" s="33" t="n">
        <f aca="false">IF(AND(ISNUMBER(C80),ISNUMBER(D80)),D80-C80,"")</f>
        <v>3</v>
      </c>
      <c r="F80" s="34" t="n">
        <f aca="false">IF(AND(ISNUMBER(E80),ISNUMBER(C80)),100*(E80/((C80+D80)/2)),"")</f>
        <v>1.05448154657294</v>
      </c>
      <c r="G80" s="35" t="n">
        <f aca="false">IF(AND(ISNUMBER(F80),K80=""),$F$24*F80+(1-$F$24)*G79, IF(AND(ISNUMBER(F80),K80&lt;&gt;""),$B$16,""))</f>
        <v>-0.123029551220347</v>
      </c>
      <c r="H80" s="36" t="n">
        <f aca="false">IF(ISNUMBER(F80),SQRT($B$14*($F$24/(2-$F$24))),"")</f>
        <v>0.964452949358041</v>
      </c>
      <c r="I80" s="37" t="n">
        <f aca="false">IF(ISNUMBER(F80),G80-1.2816*H80,"")</f>
        <v>-1.35907245111761</v>
      </c>
      <c r="J80" s="37" t="n">
        <f aca="false">IF(ISNUMBER(F80),G80+1.2816*H80,"")</f>
        <v>1.11301334867692</v>
      </c>
      <c r="K80" s="40"/>
      <c r="L80" s="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9" t="n">
        <f aca="false">$B$16</f>
        <v>0</v>
      </c>
      <c r="Y80" s="39" t="n">
        <f aca="false">$B$20</f>
        <v>-4</v>
      </c>
      <c r="Z80" s="39" t="n">
        <f aca="false">$B$19</f>
        <v>4</v>
      </c>
    </row>
    <row r="81" customFormat="false" ht="15.75" hidden="false" customHeight="false" outlineLevel="0" collapsed="false">
      <c r="A81" s="33" t="n">
        <f aca="false">IF(AND(ISNUMBER(C81),ISNUMBER(D81)),(A80+1),"")</f>
        <v>52</v>
      </c>
      <c r="B81" s="31" t="n">
        <v>23</v>
      </c>
      <c r="C81" s="32" t="n">
        <v>404</v>
      </c>
      <c r="D81" s="32" t="n">
        <v>408</v>
      </c>
      <c r="E81" s="33" t="n">
        <f aca="false">IF(AND(ISNUMBER(C81),ISNUMBER(D81)),D81-C81,"")</f>
        <v>4</v>
      </c>
      <c r="F81" s="34" t="n">
        <f aca="false">IF(AND(ISNUMBER(E81),ISNUMBER(C81)),100*(E81/((C81+D81)/2)),"")</f>
        <v>0.985221674876847</v>
      </c>
      <c r="G81" s="35" t="n">
        <f aca="false">IF(AND(ISNUMBER(F81),K81=""),$F$24*F81+(1-$F$24)*G80, IF(AND(ISNUMBER(F81),K81&lt;&gt;""),$B$16,""))</f>
        <v>0.00109458610253858</v>
      </c>
      <c r="H81" s="36" t="n">
        <f aca="false">IF(ISNUMBER(F81),SQRT($B$14*($F$24/(2-$F$24))),"")</f>
        <v>0.964452949358041</v>
      </c>
      <c r="I81" s="37" t="n">
        <f aca="false">IF(ISNUMBER(F81),G81-1.2816*H81,"")</f>
        <v>-1.23494831379473</v>
      </c>
      <c r="J81" s="37" t="n">
        <f aca="false">IF(ISNUMBER(F81),G81+1.2816*H81,"")</f>
        <v>1.2371374859998</v>
      </c>
      <c r="K81" s="40"/>
      <c r="L81" s="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9" t="n">
        <f aca="false">$B$16</f>
        <v>0</v>
      </c>
      <c r="Y81" s="39" t="n">
        <f aca="false">$B$20</f>
        <v>-4</v>
      </c>
      <c r="Z81" s="39" t="n">
        <f aca="false">$B$19</f>
        <v>4</v>
      </c>
    </row>
    <row r="82" customFormat="false" ht="15.75" hidden="false" customHeight="false" outlineLevel="0" collapsed="false">
      <c r="A82" s="33" t="n">
        <f aca="false">IF(AND(ISNUMBER(C82),ISNUMBER(D82)),(A81+1),"")</f>
        <v>53</v>
      </c>
      <c r="B82" s="31" t="n">
        <v>26</v>
      </c>
      <c r="C82" s="32" t="n">
        <v>222</v>
      </c>
      <c r="D82" s="32" t="n">
        <v>223</v>
      </c>
      <c r="E82" s="33" t="n">
        <f aca="false">IF(AND(ISNUMBER(C82),ISNUMBER(D82)),D82-C82,"")</f>
        <v>1</v>
      </c>
      <c r="F82" s="34" t="n">
        <f aca="false">IF(AND(ISNUMBER(E82),ISNUMBER(C82)),100*(E82/((C82+D82)/2)),"")</f>
        <v>0.449438202247191</v>
      </c>
      <c r="G82" s="35" t="n">
        <f aca="false">IF(AND(ISNUMBER(F82),K82=""),$F$24*F82+(1-$F$24)*G81, IF(AND(ISNUMBER(F82),K82&lt;&gt;""),$B$16,""))</f>
        <v>0.0513090711107397</v>
      </c>
      <c r="H82" s="36" t="n">
        <f aca="false">IF(ISNUMBER(F82),SQRT($B$14*($F$24/(2-$F$24))),"")</f>
        <v>0.964452949358041</v>
      </c>
      <c r="I82" s="37" t="n">
        <f aca="false">IF(ISNUMBER(F82),G82-1.2816*H82,"")</f>
        <v>-1.18473382878653</v>
      </c>
      <c r="J82" s="37" t="n">
        <f aca="false">IF(ISNUMBER(F82),G82+1.2816*H82,"")</f>
        <v>1.287351971008</v>
      </c>
      <c r="K82" s="40"/>
      <c r="L82" s="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9" t="n">
        <f aca="false">$B$16</f>
        <v>0</v>
      </c>
      <c r="Y82" s="39" t="n">
        <f aca="false">$B$20</f>
        <v>-4</v>
      </c>
      <c r="Z82" s="39" t="n">
        <f aca="false">$B$19</f>
        <v>4</v>
      </c>
    </row>
    <row r="83" customFormat="false" ht="15.75" hidden="false" customHeight="false" outlineLevel="0" collapsed="false">
      <c r="A83" s="33" t="n">
        <f aca="false">IF(AND(ISNUMBER(C83),ISNUMBER(D83)),(A82+1),"")</f>
        <v>54</v>
      </c>
      <c r="B83" s="31" t="n">
        <v>26</v>
      </c>
      <c r="C83" s="32" t="n">
        <v>375</v>
      </c>
      <c r="D83" s="32" t="n">
        <v>366</v>
      </c>
      <c r="E83" s="33" t="n">
        <f aca="false">IF(AND(ISNUMBER(C83),ISNUMBER(D83)),D83-C83,"")</f>
        <v>-9</v>
      </c>
      <c r="F83" s="34" t="n">
        <f aca="false">IF(AND(ISNUMBER(E83),ISNUMBER(C83)),100*(E83/((C83+D83)/2)),"")</f>
        <v>-2.42914979757085</v>
      </c>
      <c r="G83" s="35" t="n">
        <f aca="false">IF(AND(ISNUMBER(F83),K83=""),$F$24*F83+(1-$F$24)*G82, IF(AND(ISNUMBER(F83),K83&lt;&gt;""),$B$16,""))</f>
        <v>-0.226502322181598</v>
      </c>
      <c r="H83" s="36" t="n">
        <f aca="false">IF(ISNUMBER(F83),SQRT($B$14*($F$24/(2-$F$24))),"")</f>
        <v>0.964452949358041</v>
      </c>
      <c r="I83" s="37" t="n">
        <f aca="false">IF(ISNUMBER(F83),G83-1.2816*H83,"")</f>
        <v>-1.46254522207886</v>
      </c>
      <c r="J83" s="37" t="n">
        <f aca="false">IF(ISNUMBER(F83),G83+1.2816*H83,"")</f>
        <v>1.00954057771567</v>
      </c>
      <c r="K83" s="40"/>
      <c r="L83" s="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9" t="n">
        <f aca="false">$B$16</f>
        <v>0</v>
      </c>
      <c r="Y83" s="39" t="n">
        <f aca="false">$B$20</f>
        <v>-4</v>
      </c>
      <c r="Z83" s="39" t="n">
        <f aca="false">$B$19</f>
        <v>4</v>
      </c>
    </row>
    <row r="84" customFormat="false" ht="15.75" hidden="false" customHeight="false" outlineLevel="0" collapsed="false">
      <c r="A84" s="33" t="n">
        <f aca="false">IF(AND(ISNUMBER(C84),ISNUMBER(D84)),(A83+1),"")</f>
        <v>55</v>
      </c>
      <c r="B84" s="31" t="n">
        <v>26</v>
      </c>
      <c r="C84" s="32" t="n">
        <v>326</v>
      </c>
      <c r="D84" s="32" t="n">
        <v>321</v>
      </c>
      <c r="E84" s="33" t="n">
        <f aca="false">IF(AND(ISNUMBER(C84),ISNUMBER(D84)),D84-C84,"")</f>
        <v>-5</v>
      </c>
      <c r="F84" s="34" t="n">
        <f aca="false">IF(AND(ISNUMBER(E84),ISNUMBER(C84)),100*(E84/((C84+D84)/2)),"")</f>
        <v>-1.54559505409583</v>
      </c>
      <c r="G84" s="35" t="n">
        <f aca="false">IF(AND(ISNUMBER(F84),K84=""),$F$24*F84+(1-$F$24)*G83, IF(AND(ISNUMBER(F84),K84&lt;&gt;""),$B$16,""))</f>
        <v>-0.374240708155992</v>
      </c>
      <c r="H84" s="36" t="n">
        <f aca="false">IF(ISNUMBER(F84),SQRT($B$14*($F$24/(2-$F$24))),"")</f>
        <v>0.964452949358041</v>
      </c>
      <c r="I84" s="37" t="n">
        <f aca="false">IF(ISNUMBER(F84),G84-1.2816*H84,"")</f>
        <v>-1.61028360805326</v>
      </c>
      <c r="J84" s="37" t="n">
        <f aca="false">IF(ISNUMBER(F84),G84+1.2816*H84,"")</f>
        <v>0.861802191741273</v>
      </c>
      <c r="K84" s="40"/>
      <c r="L84" s="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9" t="n">
        <f aca="false">$B$16</f>
        <v>0</v>
      </c>
      <c r="Y84" s="39" t="n">
        <f aca="false">$B$20</f>
        <v>-4</v>
      </c>
      <c r="Z84" s="39" t="n">
        <f aca="false">$B$19</f>
        <v>4</v>
      </c>
    </row>
    <row r="85" customFormat="false" ht="15.75" hidden="false" customHeight="false" outlineLevel="0" collapsed="false">
      <c r="A85" s="33" t="n">
        <f aca="false">IF(AND(ISNUMBER(C85),ISNUMBER(D85)),(A84+1),"")</f>
        <v>56</v>
      </c>
      <c r="B85" s="31" t="n">
        <v>27</v>
      </c>
      <c r="C85" s="32" t="n">
        <v>659</v>
      </c>
      <c r="D85" s="32" t="n">
        <v>653</v>
      </c>
      <c r="E85" s="33" t="n">
        <f aca="false">IF(AND(ISNUMBER(C85),ISNUMBER(D85)),D85-C85,"")</f>
        <v>-6</v>
      </c>
      <c r="F85" s="34" t="n">
        <f aca="false">IF(AND(ISNUMBER(E85),ISNUMBER(C85)),100*(E85/((C85+D85)/2)),"")</f>
        <v>-0.914634146341463</v>
      </c>
      <c r="G85" s="35" t="n">
        <f aca="false">IF(AND(ISNUMBER(F85),K85=""),$F$24*F85+(1-$F$24)*G84, IF(AND(ISNUMBER(F85),K85&lt;&gt;""),$B$16,""))</f>
        <v>-0.434764773232765</v>
      </c>
      <c r="H85" s="36" t="n">
        <f aca="false">IF(ISNUMBER(F85),SQRT($B$14*($F$24/(2-$F$24))),"")</f>
        <v>0.964452949358041</v>
      </c>
      <c r="I85" s="37" t="n">
        <f aca="false">IF(ISNUMBER(F85),G85-1.2816*H85,"")</f>
        <v>-1.67080767313003</v>
      </c>
      <c r="J85" s="37" t="n">
        <f aca="false">IF(ISNUMBER(F85),G85+1.2816*H85,"")</f>
        <v>0.801278126664501</v>
      </c>
      <c r="K85" s="40"/>
      <c r="L85" s="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9" t="n">
        <f aca="false">$B$16</f>
        <v>0</v>
      </c>
      <c r="Y85" s="39" t="n">
        <f aca="false">$B$20</f>
        <v>-4</v>
      </c>
      <c r="Z85" s="39" t="n">
        <f aca="false">$B$19</f>
        <v>4</v>
      </c>
    </row>
    <row r="86" customFormat="false" ht="15.75" hidden="false" customHeight="false" outlineLevel="0" collapsed="false">
      <c r="A86" s="33" t="n">
        <f aca="false">IF(AND(ISNUMBER(C86),ISNUMBER(D86)),(A85+1),"")</f>
        <v>57</v>
      </c>
      <c r="B86" s="31" t="n">
        <v>27</v>
      </c>
      <c r="C86" s="32" t="n">
        <v>297</v>
      </c>
      <c r="D86" s="32" t="n">
        <v>293</v>
      </c>
      <c r="E86" s="33" t="n">
        <f aca="false">IF(AND(ISNUMBER(C86),ISNUMBER(D86)),D86-C86,"")</f>
        <v>-4</v>
      </c>
      <c r="F86" s="34" t="n">
        <f aca="false">IF(AND(ISNUMBER(E86),ISNUMBER(C86)),100*(E86/((C86+D86)/2)),"")</f>
        <v>-1.35593220338983</v>
      </c>
      <c r="G86" s="35" t="n">
        <f aca="false">IF(AND(ISNUMBER(F86),K86=""),$F$24*F86+(1-$F$24)*G85, IF(AND(ISNUMBER(F86),K86&lt;&gt;""),$B$16,""))</f>
        <v>-0.537935525410356</v>
      </c>
      <c r="H86" s="36" t="n">
        <f aca="false">IF(ISNUMBER(F86),SQRT($B$14*($F$24/(2-$F$24))),"")</f>
        <v>0.964452949358041</v>
      </c>
      <c r="I86" s="37" t="n">
        <f aca="false">IF(ISNUMBER(F86),G86-1.2816*H86,"")</f>
        <v>-1.77397842530762</v>
      </c>
      <c r="J86" s="37" t="n">
        <f aca="false">IF(ISNUMBER(F86),G86+1.2816*H86,"")</f>
        <v>0.698107374486909</v>
      </c>
      <c r="K86" s="40"/>
      <c r="L86" s="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9" t="n">
        <f aca="false">$B$16</f>
        <v>0</v>
      </c>
      <c r="Y86" s="39" t="n">
        <f aca="false">$B$20</f>
        <v>-4</v>
      </c>
      <c r="Z86" s="39" t="n">
        <f aca="false">$B$19</f>
        <v>4</v>
      </c>
    </row>
    <row r="87" customFormat="false" ht="15.75" hidden="false" customHeight="false" outlineLevel="0" collapsed="false">
      <c r="A87" s="33" t="n">
        <f aca="false">IF(AND(ISNUMBER(C87),ISNUMBER(D87)),(A86+1),"")</f>
        <v>58</v>
      </c>
      <c r="B87" s="31" t="n">
        <v>27</v>
      </c>
      <c r="C87" s="32" t="n">
        <v>409</v>
      </c>
      <c r="D87" s="32" t="n">
        <v>430</v>
      </c>
      <c r="E87" s="33" t="n">
        <f aca="false">IF(AND(ISNUMBER(C87),ISNUMBER(D87)),D87-C87,"")</f>
        <v>21</v>
      </c>
      <c r="F87" s="34" t="n">
        <f aca="false">IF(AND(ISNUMBER(E87),ISNUMBER(C87)),100*(E87/((C87+D87)/2)),"")</f>
        <v>5.00595947556615</v>
      </c>
      <c r="G87" s="35" t="n">
        <f aca="false">IF(AND(ISNUMBER(F87),K87=""),$F$24*F87+(1-$F$24)*G86, IF(AND(ISNUMBER(F87),K87&lt;&gt;""),$B$16,""))</f>
        <v>0.0829807146990126</v>
      </c>
      <c r="H87" s="36" t="n">
        <f aca="false">IF(ISNUMBER(F87),SQRT($B$14*($F$24/(2-$F$24))),"")</f>
        <v>0.964452949358041</v>
      </c>
      <c r="I87" s="37" t="n">
        <f aca="false">IF(ISNUMBER(F87),G87-1.2816*H87,"")</f>
        <v>-1.15306218519825</v>
      </c>
      <c r="J87" s="37" t="n">
        <f aca="false">IF(ISNUMBER(F87),G87+1.2816*H87,"")</f>
        <v>1.31902361459628</v>
      </c>
      <c r="K87" s="40"/>
      <c r="L87" s="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9" t="n">
        <f aca="false">$B$16</f>
        <v>0</v>
      </c>
      <c r="Y87" s="39" t="n">
        <f aca="false">$B$20</f>
        <v>-4</v>
      </c>
      <c r="Z87" s="39" t="n">
        <f aca="false">$B$19</f>
        <v>4</v>
      </c>
    </row>
    <row r="88" customFormat="false" ht="15.75" hidden="false" customHeight="false" outlineLevel="0" collapsed="false">
      <c r="A88" s="33" t="n">
        <f aca="false">IF(AND(ISNUMBER(C88),ISNUMBER(D88)),(A87+1),"")</f>
        <v>59</v>
      </c>
      <c r="B88" s="31" t="n">
        <v>28</v>
      </c>
      <c r="C88" s="32" t="n">
        <v>165</v>
      </c>
      <c r="D88" s="32" t="n">
        <v>163</v>
      </c>
      <c r="E88" s="33" t="n">
        <f aca="false">IF(AND(ISNUMBER(C88),ISNUMBER(D88)),D88-C88,"")</f>
        <v>-2</v>
      </c>
      <c r="F88" s="34" t="n">
        <f aca="false">IF(AND(ISNUMBER(E88),ISNUMBER(C88)),100*(E88/((C88+D88)/2)),"")</f>
        <v>-1.21951219512195</v>
      </c>
      <c r="G88" s="35" t="n">
        <f aca="false">IF(AND(ISNUMBER(F88),K88=""),$F$24*F88+(1-$F$24)*G87, IF(AND(ISNUMBER(F88),K88&lt;&gt;""),$B$16,""))</f>
        <v>-0.0628984912009353</v>
      </c>
      <c r="H88" s="36" t="n">
        <f aca="false">IF(ISNUMBER(F88),SQRT($B$14*($F$24/(2-$F$24))),"")</f>
        <v>0.964452949358041</v>
      </c>
      <c r="I88" s="37" t="n">
        <f aca="false">IF(ISNUMBER(F88),G88-1.2816*H88,"")</f>
        <v>-1.2989413910982</v>
      </c>
      <c r="J88" s="37" t="n">
        <f aca="false">IF(ISNUMBER(F88),G88+1.2816*H88,"")</f>
        <v>1.17314440869633</v>
      </c>
      <c r="K88" s="38"/>
      <c r="L88" s="11"/>
      <c r="M88" s="11"/>
      <c r="N88" s="11"/>
      <c r="O88" s="11"/>
      <c r="P88" s="11"/>
      <c r="Q88" s="11"/>
      <c r="R88" s="2"/>
      <c r="S88" s="2"/>
      <c r="T88" s="2"/>
      <c r="U88" s="2"/>
      <c r="V88" s="2"/>
      <c r="W88" s="2"/>
      <c r="X88" s="39" t="n">
        <f aca="false">$B$16</f>
        <v>0</v>
      </c>
      <c r="Y88" s="39" t="n">
        <f aca="false">$B$20</f>
        <v>-4</v>
      </c>
      <c r="Z88" s="39" t="n">
        <f aca="false">$B$19</f>
        <v>4</v>
      </c>
    </row>
    <row r="89" customFormat="false" ht="15.75" hidden="false" customHeight="false" outlineLevel="0" collapsed="false">
      <c r="A89" s="33" t="n">
        <f aca="false">IF(AND(ISNUMBER(C89),ISNUMBER(D89)),(A88+1),"")</f>
        <v>60</v>
      </c>
      <c r="B89" s="31" t="n">
        <v>28</v>
      </c>
      <c r="C89" s="32" t="n">
        <v>324</v>
      </c>
      <c r="D89" s="32" t="n">
        <v>322</v>
      </c>
      <c r="E89" s="33" t="n">
        <f aca="false">IF(AND(ISNUMBER(C89),ISNUMBER(D89)),D89-C89,"")</f>
        <v>-2</v>
      </c>
      <c r="F89" s="34" t="n">
        <f aca="false">IF(AND(ISNUMBER(E89),ISNUMBER(C89)),100*(E89/((C89+D89)/2)),"")</f>
        <v>-0.619195046439629</v>
      </c>
      <c r="G89" s="35" t="n">
        <f aca="false">IF(AND(ISNUMBER(F89),K89=""),$F$24*F89+(1-$F$24)*G88, IF(AND(ISNUMBER(F89),K89&lt;&gt;""),$B$16,""))</f>
        <v>-0.125203705387669</v>
      </c>
      <c r="H89" s="36" t="n">
        <f aca="false">IF(ISNUMBER(F89),SQRT($B$14*($F$24/(2-$F$24))),"")</f>
        <v>0.964452949358041</v>
      </c>
      <c r="I89" s="37" t="n">
        <f aca="false">IF(ISNUMBER(F89),G89-1.2816*H89,"")</f>
        <v>-1.36124660528493</v>
      </c>
      <c r="J89" s="37" t="n">
        <f aca="false">IF(ISNUMBER(F89),G89+1.2816*H89,"")</f>
        <v>1.1108391945096</v>
      </c>
      <c r="K89" s="38"/>
      <c r="L89" s="11"/>
      <c r="M89" s="11"/>
      <c r="N89" s="11"/>
      <c r="O89" s="11"/>
      <c r="P89" s="11"/>
      <c r="Q89" s="11"/>
      <c r="R89" s="2"/>
      <c r="S89" s="2"/>
      <c r="T89" s="2"/>
      <c r="U89" s="2"/>
      <c r="V89" s="2"/>
      <c r="W89" s="2"/>
      <c r="X89" s="39" t="n">
        <f aca="false">$B$16</f>
        <v>0</v>
      </c>
      <c r="Y89" s="39" t="n">
        <f aca="false">$B$20</f>
        <v>-4</v>
      </c>
      <c r="Z89" s="39" t="n">
        <f aca="false">$B$19</f>
        <v>4</v>
      </c>
    </row>
    <row r="90" customFormat="false" ht="15.75" hidden="false" customHeight="false" outlineLevel="0" collapsed="false">
      <c r="A90" s="33" t="n">
        <f aca="false">IF(AND(ISNUMBER(C90),ISNUMBER(D90)),(A89+1),"")</f>
        <v>61</v>
      </c>
      <c r="B90" s="31" t="n">
        <v>28</v>
      </c>
      <c r="C90" s="32" t="n">
        <v>221</v>
      </c>
      <c r="D90" s="32" t="n">
        <v>228</v>
      </c>
      <c r="E90" s="33" t="n">
        <f aca="false">IF(AND(ISNUMBER(C90),ISNUMBER(D90)),D90-C90,"")</f>
        <v>7</v>
      </c>
      <c r="F90" s="34" t="n">
        <f aca="false">IF(AND(ISNUMBER(E90),ISNUMBER(C90)),100*(E90/((C90+D90)/2)),"")</f>
        <v>3.11804008908686</v>
      </c>
      <c r="G90" s="35" t="n">
        <f aca="false">IF(AND(ISNUMBER(F90),K90=""),$F$24*F90+(1-$F$24)*G89, IF(AND(ISNUMBER(F90),K90&lt;&gt;""),$B$16,""))</f>
        <v>0.238039599593478</v>
      </c>
      <c r="H90" s="36" t="n">
        <f aca="false">IF(ISNUMBER(F90),SQRT($B$14*($F$24/(2-$F$24))),"")</f>
        <v>0.964452949358041</v>
      </c>
      <c r="I90" s="37" t="n">
        <f aca="false">IF(ISNUMBER(F90),G90-1.2816*H90,"")</f>
        <v>-0.998003300303787</v>
      </c>
      <c r="J90" s="37" t="n">
        <f aca="false">IF(ISNUMBER(F90),G90+1.2816*H90,"")</f>
        <v>1.47408249949074</v>
      </c>
      <c r="K90" s="38"/>
      <c r="L90" s="11"/>
      <c r="M90" s="11"/>
      <c r="N90" s="11"/>
      <c r="O90" s="11"/>
      <c r="P90" s="11"/>
      <c r="Q90" s="11"/>
      <c r="R90" s="2"/>
      <c r="S90" s="2"/>
      <c r="T90" s="2"/>
      <c r="U90" s="2"/>
      <c r="V90" s="2"/>
      <c r="W90" s="2"/>
      <c r="X90" s="39" t="n">
        <f aca="false">$B$16</f>
        <v>0</v>
      </c>
      <c r="Y90" s="39" t="n">
        <f aca="false">$B$20</f>
        <v>-4</v>
      </c>
      <c r="Z90" s="39" t="n">
        <f aca="false">$B$19</f>
        <v>4</v>
      </c>
    </row>
    <row r="91" customFormat="false" ht="15.75" hidden="false" customHeight="false" outlineLevel="0" collapsed="false">
      <c r="A91" s="33" t="n">
        <f aca="false">IF(AND(ISNUMBER(C91),ISNUMBER(D91)),(A90+1),"")</f>
        <v>62</v>
      </c>
      <c r="B91" s="31" t="n">
        <v>29</v>
      </c>
      <c r="C91" s="32" t="n">
        <v>288</v>
      </c>
      <c r="D91" s="32" t="n">
        <v>280</v>
      </c>
      <c r="E91" s="33" t="n">
        <f aca="false">IF(AND(ISNUMBER(C91),ISNUMBER(D91)),D91-C91,"")</f>
        <v>-8</v>
      </c>
      <c r="F91" s="34" t="n">
        <f aca="false">IF(AND(ISNUMBER(E91),ISNUMBER(C91)),100*(E91/((C91+D91)/2)),"")</f>
        <v>-2.8169014084507</v>
      </c>
      <c r="G91" s="35" t="n">
        <f aca="false">IF(AND(ISNUMBER(F91),K91=""),$F$24*F91+(1-$F$24)*G90, IF(AND(ISNUMBER(F91),K91&lt;&gt;""),$B$16,""))</f>
        <v>-0.10411379330747</v>
      </c>
      <c r="H91" s="36" t="n">
        <f aca="false">IF(ISNUMBER(F91),SQRT($B$14*($F$24/(2-$F$24))),"")</f>
        <v>0.964452949358041</v>
      </c>
      <c r="I91" s="37" t="n">
        <f aca="false">IF(ISNUMBER(F91),G91-1.2816*H91,"")</f>
        <v>-1.34015669320474</v>
      </c>
      <c r="J91" s="37" t="n">
        <f aca="false">IF(ISNUMBER(F91),G91+1.2816*H91,"")</f>
        <v>1.1319291065898</v>
      </c>
      <c r="K91" s="38"/>
      <c r="L91" s="11"/>
      <c r="M91" s="11"/>
      <c r="N91" s="11"/>
      <c r="O91" s="11"/>
      <c r="P91" s="11"/>
      <c r="Q91" s="11"/>
      <c r="R91" s="2"/>
      <c r="S91" s="2"/>
      <c r="T91" s="2"/>
      <c r="U91" s="2"/>
      <c r="V91" s="2"/>
      <c r="W91" s="2"/>
      <c r="X91" s="39" t="n">
        <f aca="false">$B$16</f>
        <v>0</v>
      </c>
      <c r="Y91" s="39" t="n">
        <f aca="false">$B$20</f>
        <v>-4</v>
      </c>
      <c r="Z91" s="39" t="n">
        <f aca="false">$B$19</f>
        <v>4</v>
      </c>
    </row>
    <row r="92" customFormat="false" ht="15.75" hidden="false" customHeight="false" outlineLevel="0" collapsed="false">
      <c r="A92" s="33" t="n">
        <f aca="false">IF(AND(ISNUMBER(C92),ISNUMBER(D92)),(A91+1),"")</f>
        <v>63</v>
      </c>
      <c r="B92" s="31" t="n">
        <v>29</v>
      </c>
      <c r="C92" s="32" t="n">
        <v>338</v>
      </c>
      <c r="D92" s="32" t="n">
        <v>337</v>
      </c>
      <c r="E92" s="33" t="n">
        <f aca="false">IF(AND(ISNUMBER(C92),ISNUMBER(D92)),D92-C92,"")</f>
        <v>-1</v>
      </c>
      <c r="F92" s="34" t="n">
        <f aca="false">IF(AND(ISNUMBER(E92),ISNUMBER(C92)),100*(E92/((C92+D92)/2)),"")</f>
        <v>-0.296296296296296</v>
      </c>
      <c r="G92" s="35" t="n">
        <f aca="false">IF(AND(ISNUMBER(F92),K92=""),$F$24*F92+(1-$F$24)*G91, IF(AND(ISNUMBER(F92),K92&lt;&gt;""),$B$16,""))</f>
        <v>-0.125638233642219</v>
      </c>
      <c r="H92" s="36" t="n">
        <f aca="false">IF(ISNUMBER(F92),SQRT($B$14*($F$24/(2-$F$24))),"")</f>
        <v>0.964452949358041</v>
      </c>
      <c r="I92" s="37" t="n">
        <f aca="false">IF(ISNUMBER(F92),G92-1.2816*H92,"")</f>
        <v>-1.36168113353948</v>
      </c>
      <c r="J92" s="37" t="n">
        <f aca="false">IF(ISNUMBER(F92),G92+1.2816*H92,"")</f>
        <v>1.11040466625505</v>
      </c>
      <c r="K92" s="38"/>
      <c r="L92" s="11"/>
      <c r="M92" s="11"/>
      <c r="N92" s="11"/>
      <c r="O92" s="11"/>
      <c r="P92" s="11"/>
      <c r="Q92" s="11"/>
      <c r="R92" s="2"/>
      <c r="S92" s="2"/>
      <c r="T92" s="2"/>
      <c r="U92" s="2"/>
      <c r="V92" s="2"/>
      <c r="W92" s="2"/>
      <c r="X92" s="39" t="n">
        <f aca="false">$B$16</f>
        <v>0</v>
      </c>
      <c r="Y92" s="39" t="n">
        <f aca="false">$B$20</f>
        <v>-4</v>
      </c>
      <c r="Z92" s="39" t="n">
        <f aca="false">$B$19</f>
        <v>4</v>
      </c>
    </row>
    <row r="93" customFormat="false" ht="15.75" hidden="false" customHeight="false" outlineLevel="0" collapsed="false">
      <c r="A93" s="33" t="n">
        <f aca="false">IF(AND(ISNUMBER(C93),ISNUMBER(D93)),(A92+1),"")</f>
        <v>64</v>
      </c>
      <c r="B93" s="31" t="n">
        <v>29</v>
      </c>
      <c r="C93" s="32" t="n">
        <v>364</v>
      </c>
      <c r="D93" s="32" t="n">
        <v>362</v>
      </c>
      <c r="E93" s="33" t="n">
        <f aca="false">IF(AND(ISNUMBER(C93),ISNUMBER(D93)),D93-C93,"")</f>
        <v>-2</v>
      </c>
      <c r="F93" s="34" t="n">
        <f aca="false">IF(AND(ISNUMBER(E93),ISNUMBER(C93)),100*(E93/((C93+D93)/2)),"")</f>
        <v>-0.550964187327824</v>
      </c>
      <c r="G93" s="35" t="n">
        <f aca="false">IF(AND(ISNUMBER(F93),K93=""),$F$24*F93+(1-$F$24)*G92, IF(AND(ISNUMBER(F93),K93&lt;&gt;""),$B$16,""))</f>
        <v>-0.173274740455006</v>
      </c>
      <c r="H93" s="36" t="n">
        <f aca="false">IF(ISNUMBER(F93),SQRT($B$14*($F$24/(2-$F$24))),"")</f>
        <v>0.964452949358041</v>
      </c>
      <c r="I93" s="37" t="n">
        <f aca="false">IF(ISNUMBER(F93),G93-1.2816*H93,"")</f>
        <v>-1.40931764035227</v>
      </c>
      <c r="J93" s="37" t="n">
        <f aca="false">IF(ISNUMBER(F93),G93+1.2816*H93,"")</f>
        <v>1.06276815944226</v>
      </c>
      <c r="K93" s="38"/>
      <c r="L93" s="11"/>
      <c r="M93" s="11"/>
      <c r="N93" s="11"/>
      <c r="O93" s="11"/>
      <c r="P93" s="11"/>
      <c r="Q93" s="11"/>
      <c r="R93" s="2"/>
      <c r="S93" s="2"/>
      <c r="T93" s="2"/>
      <c r="U93" s="2"/>
      <c r="V93" s="2"/>
      <c r="W93" s="2"/>
      <c r="X93" s="39" t="n">
        <f aca="false">$B$16</f>
        <v>0</v>
      </c>
      <c r="Y93" s="39" t="n">
        <f aca="false">$B$20</f>
        <v>-4</v>
      </c>
      <c r="Z93" s="39" t="n">
        <f aca="false">$B$19</f>
        <v>4</v>
      </c>
    </row>
    <row r="94" customFormat="false" ht="15.75" hidden="false" customHeight="false" outlineLevel="0" collapsed="false">
      <c r="A94" s="33" t="n">
        <f aca="false">IF(AND(ISNUMBER(C94),ISNUMBER(D94)),(A93+1),"")</f>
        <v>65</v>
      </c>
      <c r="B94" s="31" t="n">
        <v>30</v>
      </c>
      <c r="C94" s="32" t="n">
        <v>763</v>
      </c>
      <c r="D94" s="41" t="n">
        <v>756</v>
      </c>
      <c r="E94" s="33" t="n">
        <f aca="false">IF(AND(ISNUMBER(C94),ISNUMBER(D94)),D94-C94,"")</f>
        <v>-7</v>
      </c>
      <c r="F94" s="34" t="n">
        <f aca="false">IF(AND(ISNUMBER(E94),ISNUMBER(C94)),100*(E94/((C94+D94)/2)),"")</f>
        <v>-0.921658986175115</v>
      </c>
      <c r="G94" s="35" t="n">
        <f aca="false">IF(AND(ISNUMBER(F94),K94=""),$F$24*F94+(1-$F$24)*G93, IF(AND(ISNUMBER(F94),K94&lt;&gt;""),$B$16,""))</f>
        <v>-0.257093775975659</v>
      </c>
      <c r="H94" s="36" t="n">
        <f aca="false">IF(ISNUMBER(F94),SQRT($B$14*($F$24/(2-$F$24))),"")</f>
        <v>0.964452949358041</v>
      </c>
      <c r="I94" s="37" t="n">
        <f aca="false">IF(ISNUMBER(F94),G94-1.2816*H94,"")</f>
        <v>-1.49313667587292</v>
      </c>
      <c r="J94" s="37" t="n">
        <f aca="false">IF(ISNUMBER(F94),G94+1.2816*H94,"")</f>
        <v>0.978949123921607</v>
      </c>
      <c r="K94" s="38"/>
      <c r="L94" s="11"/>
      <c r="M94" s="11"/>
      <c r="N94" s="11"/>
      <c r="O94" s="11"/>
      <c r="P94" s="11"/>
      <c r="Q94" s="11"/>
      <c r="R94" s="2"/>
      <c r="S94" s="2"/>
      <c r="T94" s="2"/>
      <c r="U94" s="2"/>
      <c r="V94" s="2"/>
      <c r="W94" s="2"/>
      <c r="X94" s="39" t="n">
        <f aca="false">$B$16</f>
        <v>0</v>
      </c>
      <c r="Y94" s="39" t="n">
        <f aca="false">$B$20</f>
        <v>-4</v>
      </c>
      <c r="Z94" s="39" t="n">
        <f aca="false">$B$19</f>
        <v>4</v>
      </c>
    </row>
    <row r="95" customFormat="false" ht="15.75" hidden="false" customHeight="false" outlineLevel="0" collapsed="false">
      <c r="A95" s="33" t="n">
        <f aca="false">IF(AND(ISNUMBER(C95),ISNUMBER(D95)),(A94+1),"")</f>
        <v>66</v>
      </c>
      <c r="B95" s="31" t="n">
        <v>30</v>
      </c>
      <c r="C95" s="32" t="n">
        <v>367</v>
      </c>
      <c r="D95" s="32" t="n">
        <v>373</v>
      </c>
      <c r="E95" s="33" t="n">
        <f aca="false">IF(AND(ISNUMBER(C95),ISNUMBER(D95)),D95-C95,"")</f>
        <v>6</v>
      </c>
      <c r="F95" s="34" t="n">
        <f aca="false">IF(AND(ISNUMBER(E95),ISNUMBER(C95)),100*(E95/((C95+D95)/2)),"")</f>
        <v>1.62162162162162</v>
      </c>
      <c r="G95" s="35" t="n">
        <f aca="false">IF(AND(ISNUMBER(F95),K95=""),$F$24*F95+(1-$F$24)*G94, IF(AND(ISNUMBER(F95),K95&lt;&gt;""),$B$16,""))</f>
        <v>-0.0466776514447632</v>
      </c>
      <c r="H95" s="36" t="n">
        <f aca="false">IF(ISNUMBER(F95),SQRT($B$14*($F$24/(2-$F$24))),"")</f>
        <v>0.964452949358041</v>
      </c>
      <c r="I95" s="37" t="n">
        <f aca="false">IF(ISNUMBER(F95),G95-1.2816*H95,"")</f>
        <v>-1.28272055134203</v>
      </c>
      <c r="J95" s="37" t="n">
        <f aca="false">IF(ISNUMBER(F95),G95+1.2816*H95,"")</f>
        <v>1.1893652484525</v>
      </c>
      <c r="K95" s="38"/>
      <c r="L95" s="11"/>
      <c r="M95" s="11"/>
      <c r="N95" s="11"/>
      <c r="O95" s="11"/>
      <c r="P95" s="11"/>
      <c r="Q95" s="11"/>
      <c r="R95" s="2"/>
      <c r="S95" s="2"/>
      <c r="T95" s="2"/>
      <c r="U95" s="2"/>
      <c r="V95" s="2"/>
      <c r="W95" s="2"/>
      <c r="X95" s="39" t="n">
        <f aca="false">$B$16</f>
        <v>0</v>
      </c>
      <c r="Y95" s="39" t="n">
        <f aca="false">$B$20</f>
        <v>-4</v>
      </c>
      <c r="Z95" s="39" t="n">
        <f aca="false">$B$19</f>
        <v>4</v>
      </c>
    </row>
    <row r="96" customFormat="false" ht="15.75" hidden="false" customHeight="false" outlineLevel="0" collapsed="false">
      <c r="A96" s="33" t="n">
        <f aca="false">IF(AND(ISNUMBER(C96),ISNUMBER(D96)),(A95+1),"")</f>
        <v>67</v>
      </c>
      <c r="B96" s="31" t="n">
        <v>30</v>
      </c>
      <c r="C96" s="32" t="n">
        <v>283</v>
      </c>
      <c r="D96" s="32" t="n">
        <v>278</v>
      </c>
      <c r="E96" s="33" t="n">
        <f aca="false">IF(AND(ISNUMBER(C96),ISNUMBER(D96)),D96-C96,"")</f>
        <v>-5</v>
      </c>
      <c r="F96" s="34" t="n">
        <f aca="false">IF(AND(ISNUMBER(E96),ISNUMBER(C96)),100*(E96/((C96+D96)/2)),"")</f>
        <v>-1.7825311942959</v>
      </c>
      <c r="G96" s="35" t="n">
        <f aca="false">IF(AND(ISNUMBER(F96),K96=""),$F$24*F96+(1-$F$24)*G95, IF(AND(ISNUMBER(F96),K96&lt;&gt;""),$B$16,""))</f>
        <v>-0.241093248244091</v>
      </c>
      <c r="H96" s="36" t="n">
        <f aca="false">IF(ISNUMBER(F96),SQRT($B$14*($F$24/(2-$F$24))),"")</f>
        <v>0.964452949358041</v>
      </c>
      <c r="I96" s="37" t="n">
        <f aca="false">IF(ISNUMBER(F96),G96-1.2816*H96,"")</f>
        <v>-1.47713614814136</v>
      </c>
      <c r="J96" s="37" t="n">
        <f aca="false">IF(ISNUMBER(F96),G96+1.2816*H96,"")</f>
        <v>0.994949651653175</v>
      </c>
      <c r="K96" s="38"/>
      <c r="L96" s="11"/>
      <c r="M96" s="11"/>
      <c r="N96" s="11"/>
      <c r="O96" s="11"/>
      <c r="P96" s="11"/>
      <c r="Q96" s="11"/>
      <c r="R96" s="2"/>
      <c r="S96" s="2"/>
      <c r="T96" s="2"/>
      <c r="U96" s="2"/>
      <c r="V96" s="2"/>
      <c r="W96" s="2"/>
      <c r="X96" s="39" t="n">
        <f aca="false">$B$16</f>
        <v>0</v>
      </c>
      <c r="Y96" s="39" t="n">
        <f aca="false">$B$20</f>
        <v>-4</v>
      </c>
      <c r="Z96" s="39" t="n">
        <f aca="false">$B$19</f>
        <v>4</v>
      </c>
    </row>
    <row r="97" customFormat="false" ht="15.75" hidden="false" customHeight="false" outlineLevel="0" collapsed="false">
      <c r="A97" s="33" t="str">
        <f aca="false">IF(AND(ISNUMBER(C97),ISNUMBER(D97)),(A96+1),"")</f>
        <v/>
      </c>
      <c r="B97" s="31"/>
      <c r="C97" s="42"/>
      <c r="D97" s="42"/>
      <c r="E97" s="33" t="str">
        <f aca="false">IF(AND(ISNUMBER(C97),ISNUMBER(D97)),D97-C97,"")</f>
        <v/>
      </c>
      <c r="F97" s="34" t="str">
        <f aca="false">IF(AND(ISNUMBER(E97),ISNUMBER(C97)),100*(E97/((C97+D97)/2)),"")</f>
        <v/>
      </c>
      <c r="G97" s="35" t="str">
        <f aca="false">IF(AND(ISNUMBER(F97),K97=""),$F$24*F97+(1-$F$24)*G96, IF(AND(ISNUMBER(F97),K97&lt;&gt;""),$B$16,""))</f>
        <v/>
      </c>
      <c r="H97" s="36" t="str">
        <f aca="false">IF(ISNUMBER(F97),SQRT($B$14*($F$24/(2-$F$24))),"")</f>
        <v/>
      </c>
      <c r="I97" s="37" t="str">
        <f aca="false">IF(ISNUMBER(F97),G97-1.2816*H97,"")</f>
        <v/>
      </c>
      <c r="J97" s="37" t="str">
        <f aca="false">IF(ISNUMBER(F97),G97+1.2816*H97,"")</f>
        <v/>
      </c>
      <c r="K97" s="38"/>
      <c r="L97" s="11"/>
      <c r="M97" s="11"/>
      <c r="N97" s="11"/>
      <c r="O97" s="11"/>
      <c r="P97" s="11"/>
      <c r="Q97" s="11"/>
      <c r="R97" s="2"/>
      <c r="S97" s="2"/>
      <c r="T97" s="2"/>
      <c r="U97" s="2"/>
      <c r="V97" s="2"/>
      <c r="W97" s="2"/>
      <c r="X97" s="39" t="n">
        <f aca="false">$B$16</f>
        <v>0</v>
      </c>
      <c r="Y97" s="39" t="n">
        <f aca="false">$B$20</f>
        <v>-4</v>
      </c>
      <c r="Z97" s="39" t="n">
        <f aca="false">$B$19</f>
        <v>4</v>
      </c>
    </row>
    <row r="98" customFormat="false" ht="15.75" hidden="false" customHeight="false" outlineLevel="0" collapsed="false">
      <c r="A98" s="33" t="str">
        <f aca="false">IF(AND(ISNUMBER(C98),ISNUMBER(D98)),(A97+1),"")</f>
        <v/>
      </c>
      <c r="B98" s="31"/>
      <c r="C98" s="42"/>
      <c r="D98" s="42"/>
      <c r="E98" s="33" t="str">
        <f aca="false">IF(AND(ISNUMBER(C98),ISNUMBER(D98)),D98-C98,"")</f>
        <v/>
      </c>
      <c r="F98" s="34" t="str">
        <f aca="false">IF(AND(ISNUMBER(E98),ISNUMBER(C98)),100*(E98/((C98+D98)/2)),"")</f>
        <v/>
      </c>
      <c r="G98" s="35" t="str">
        <f aca="false">IF(AND(ISNUMBER(F98),K98=""),$F$24*F98+(1-$F$24)*G97, IF(AND(ISNUMBER(F98),K98&lt;&gt;""),$B$16,""))</f>
        <v/>
      </c>
      <c r="H98" s="36" t="str">
        <f aca="false">IF(ISNUMBER(F98),SQRT($B$14*($F$24/(2-$F$24))),"")</f>
        <v/>
      </c>
      <c r="I98" s="37" t="str">
        <f aca="false">IF(ISNUMBER(F98),G98-1.2816*H98,"")</f>
        <v/>
      </c>
      <c r="J98" s="37" t="str">
        <f aca="false">IF(ISNUMBER(F98),G98+1.2816*H98,"")</f>
        <v/>
      </c>
      <c r="K98" s="38"/>
      <c r="L98" s="11"/>
      <c r="M98" s="11"/>
      <c r="N98" s="11"/>
      <c r="O98" s="11"/>
      <c r="P98" s="11"/>
      <c r="Q98" s="11"/>
      <c r="R98" s="2"/>
      <c r="S98" s="2"/>
      <c r="T98" s="2"/>
      <c r="U98" s="2"/>
      <c r="V98" s="2"/>
      <c r="W98" s="2"/>
      <c r="X98" s="39" t="n">
        <f aca="false">$B$16</f>
        <v>0</v>
      </c>
      <c r="Y98" s="39" t="n">
        <f aca="false">$B$20</f>
        <v>-4</v>
      </c>
      <c r="Z98" s="39" t="n">
        <f aca="false">$B$19</f>
        <v>4</v>
      </c>
    </row>
    <row r="99" customFormat="false" ht="15.75" hidden="false" customHeight="false" outlineLevel="0" collapsed="false">
      <c r="A99" s="33" t="str">
        <f aca="false">IF(AND(ISNUMBER(C99),ISNUMBER(D99)),(A98+1),"")</f>
        <v/>
      </c>
      <c r="B99" s="31"/>
      <c r="C99" s="42"/>
      <c r="D99" s="42"/>
      <c r="E99" s="33" t="str">
        <f aca="false">IF(AND(ISNUMBER(C99),ISNUMBER(D99)),D99-C99,"")</f>
        <v/>
      </c>
      <c r="F99" s="34" t="str">
        <f aca="false">IF(AND(ISNUMBER(E99),ISNUMBER(C99)),100*(E99/((C99+D99)/2)),"")</f>
        <v/>
      </c>
      <c r="G99" s="35" t="str">
        <f aca="false">IF(AND(ISNUMBER(F99),K99=""),$F$24*F99+(1-$F$24)*G98, IF(AND(ISNUMBER(F99),K99&lt;&gt;""),$B$16,""))</f>
        <v/>
      </c>
      <c r="H99" s="36" t="str">
        <f aca="false">IF(ISNUMBER(F99),SQRT($B$14*($F$24/(2-$F$24))),"")</f>
        <v/>
      </c>
      <c r="I99" s="37" t="str">
        <f aca="false">IF(ISNUMBER(F99),G99-1.2816*H99,"")</f>
        <v/>
      </c>
      <c r="J99" s="37" t="str">
        <f aca="false">IF(ISNUMBER(F99),G99+1.2816*H99,"")</f>
        <v/>
      </c>
      <c r="K99" s="38"/>
      <c r="L99" s="11"/>
      <c r="M99" s="11"/>
      <c r="N99" s="11"/>
      <c r="O99" s="11"/>
      <c r="P99" s="11"/>
      <c r="Q99" s="11"/>
      <c r="R99" s="2"/>
      <c r="S99" s="2"/>
      <c r="T99" s="2"/>
      <c r="U99" s="2"/>
      <c r="V99" s="2"/>
      <c r="W99" s="2"/>
      <c r="X99" s="39" t="n">
        <f aca="false">$B$16</f>
        <v>0</v>
      </c>
      <c r="Y99" s="39" t="n">
        <f aca="false">$B$20</f>
        <v>-4</v>
      </c>
      <c r="Z99" s="39" t="n">
        <f aca="false">$B$19</f>
        <v>4</v>
      </c>
    </row>
    <row r="100" customFormat="false" ht="15.75" hidden="false" customHeight="false" outlineLevel="0" collapsed="false">
      <c r="A100" s="33" t="str">
        <f aca="false">IF(AND(ISNUMBER(C100),ISNUMBER(D100)),(A99+1),"")</f>
        <v/>
      </c>
      <c r="B100" s="31"/>
      <c r="C100" s="42"/>
      <c r="D100" s="42"/>
      <c r="E100" s="33" t="str">
        <f aca="false">IF(AND(ISNUMBER(C100),ISNUMBER(D100)),D100-C100,"")</f>
        <v/>
      </c>
      <c r="F100" s="34" t="str">
        <f aca="false">IF(AND(ISNUMBER(E100),ISNUMBER(C100)),100*(E100/((C100+D100)/2)),"")</f>
        <v/>
      </c>
      <c r="G100" s="35" t="str">
        <f aca="false">IF(AND(ISNUMBER(F100),K100=""),$F$24*F100+(1-$F$24)*G99, IF(AND(ISNUMBER(F100),K100&lt;&gt;""),$B$16,""))</f>
        <v/>
      </c>
      <c r="H100" s="36" t="str">
        <f aca="false">IF(ISNUMBER(F100),SQRT($B$14*($F$24/(2-$F$24))),"")</f>
        <v/>
      </c>
      <c r="I100" s="37" t="str">
        <f aca="false">IF(ISNUMBER(F100),G100-1.2816*H100,"")</f>
        <v/>
      </c>
      <c r="J100" s="37" t="str">
        <f aca="false">IF(ISNUMBER(F100),G100+1.2816*H100,"")</f>
        <v/>
      </c>
      <c r="K100" s="38"/>
      <c r="L100" s="11"/>
      <c r="M100" s="11"/>
      <c r="N100" s="11"/>
      <c r="O100" s="11"/>
      <c r="P100" s="11"/>
      <c r="Q100" s="11"/>
      <c r="R100" s="2"/>
      <c r="S100" s="2"/>
      <c r="T100" s="2"/>
      <c r="U100" s="2"/>
      <c r="V100" s="2"/>
      <c r="W100" s="2"/>
      <c r="X100" s="39" t="n">
        <f aca="false">$B$16</f>
        <v>0</v>
      </c>
      <c r="Y100" s="39" t="n">
        <f aca="false">$B$20</f>
        <v>-4</v>
      </c>
      <c r="Z100" s="39" t="n">
        <f aca="false">$B$19</f>
        <v>4</v>
      </c>
    </row>
    <row r="101" customFormat="false" ht="15.75" hidden="false" customHeight="false" outlineLevel="0" collapsed="false">
      <c r="A101" s="33" t="str">
        <f aca="false">IF(AND(ISNUMBER(C101),ISNUMBER(D101)),(A100+1),"")</f>
        <v/>
      </c>
      <c r="B101" s="31"/>
      <c r="C101" s="42"/>
      <c r="D101" s="42"/>
      <c r="E101" s="33" t="str">
        <f aca="false">IF(AND(ISNUMBER(C101),ISNUMBER(D101)),D101-C101,"")</f>
        <v/>
      </c>
      <c r="F101" s="34" t="str">
        <f aca="false">IF(AND(ISNUMBER(E101),ISNUMBER(C101)),100*(E101/((C101+D101)/2)),"")</f>
        <v/>
      </c>
      <c r="G101" s="35" t="str">
        <f aca="false">IF(AND(ISNUMBER(F101),K101=""),$F$24*F101+(1-$F$24)*G100, IF(AND(ISNUMBER(F101),K101&lt;&gt;""),$B$16,""))</f>
        <v/>
      </c>
      <c r="H101" s="36" t="str">
        <f aca="false">IF(ISNUMBER(F101),SQRT($B$14*($F$24/(2-$F$24))),"")</f>
        <v/>
      </c>
      <c r="I101" s="37" t="str">
        <f aca="false">IF(ISNUMBER(F101),G101-1.2816*H101,"")</f>
        <v/>
      </c>
      <c r="J101" s="37" t="str">
        <f aca="false">IF(ISNUMBER(F101),G101+1.2816*H101,"")</f>
        <v/>
      </c>
      <c r="K101" s="38"/>
      <c r="L101" s="11"/>
      <c r="M101" s="11"/>
      <c r="N101" s="11"/>
      <c r="O101" s="11"/>
      <c r="P101" s="11"/>
      <c r="Q101" s="11"/>
      <c r="R101" s="2"/>
      <c r="S101" s="2"/>
      <c r="T101" s="2"/>
      <c r="U101" s="2"/>
      <c r="V101" s="2"/>
      <c r="W101" s="2"/>
      <c r="X101" s="39" t="n">
        <f aca="false">$B$16</f>
        <v>0</v>
      </c>
      <c r="Y101" s="39" t="n">
        <f aca="false">$B$20</f>
        <v>-4</v>
      </c>
      <c r="Z101" s="39" t="n">
        <f aca="false">$B$19</f>
        <v>4</v>
      </c>
    </row>
    <row r="102" customFormat="false" ht="15.75" hidden="false" customHeight="false" outlineLevel="0" collapsed="false">
      <c r="A102" s="33" t="str">
        <f aca="false">IF(AND(ISNUMBER(C102),ISNUMBER(D102)),(A101+1),"")</f>
        <v/>
      </c>
      <c r="B102" s="31"/>
      <c r="C102" s="42"/>
      <c r="D102" s="42"/>
      <c r="E102" s="33" t="str">
        <f aca="false">IF(AND(ISNUMBER(C102),ISNUMBER(D102)),D102-C102,"")</f>
        <v/>
      </c>
      <c r="F102" s="34" t="str">
        <f aca="false">IF(AND(ISNUMBER(E102),ISNUMBER(C102)),100*(E102/((C102+D102)/2)),"")</f>
        <v/>
      </c>
      <c r="G102" s="35" t="str">
        <f aca="false">IF(AND(ISNUMBER(F102),K102=""),$F$24*F102+(1-$F$24)*G101, IF(AND(ISNUMBER(F102),K102&lt;&gt;""),$B$16,""))</f>
        <v/>
      </c>
      <c r="H102" s="36" t="str">
        <f aca="false">IF(ISNUMBER(F102),SQRT($B$14*($F$24/(2-$F$24))),"")</f>
        <v/>
      </c>
      <c r="I102" s="37" t="str">
        <f aca="false">IF(ISNUMBER(F102),G102-1.2816*H102,"")</f>
        <v/>
      </c>
      <c r="J102" s="37" t="str">
        <f aca="false">IF(ISNUMBER(F102),G102+1.2816*H102,"")</f>
        <v/>
      </c>
      <c r="K102" s="38"/>
      <c r="L102" s="11"/>
      <c r="M102" s="11"/>
      <c r="N102" s="11"/>
      <c r="O102" s="11"/>
      <c r="P102" s="11"/>
      <c r="Q102" s="11"/>
      <c r="R102" s="2"/>
      <c r="S102" s="2"/>
      <c r="T102" s="2"/>
      <c r="U102" s="2"/>
      <c r="V102" s="2"/>
      <c r="W102" s="2"/>
      <c r="X102" s="39" t="n">
        <f aca="false">$B$16</f>
        <v>0</v>
      </c>
      <c r="Y102" s="39" t="n">
        <f aca="false">$B$20</f>
        <v>-4</v>
      </c>
      <c r="Z102" s="39" t="n">
        <f aca="false">$B$19</f>
        <v>4</v>
      </c>
    </row>
    <row r="103" customFormat="false" ht="15.75" hidden="false" customHeight="false" outlineLevel="0" collapsed="false">
      <c r="A103" s="33" t="str">
        <f aca="false">IF(AND(ISNUMBER(C103),ISNUMBER(D103)),(A102+1),"")</f>
        <v/>
      </c>
      <c r="B103" s="31"/>
      <c r="C103" s="42"/>
      <c r="D103" s="42"/>
      <c r="E103" s="33" t="str">
        <f aca="false">IF(AND(ISNUMBER(C103),ISNUMBER(D103)),D103-C103,"")</f>
        <v/>
      </c>
      <c r="F103" s="34" t="str">
        <f aca="false">IF(AND(ISNUMBER(E103),ISNUMBER(C103)),100*(E103/((C103+D103)/2)),"")</f>
        <v/>
      </c>
      <c r="G103" s="35" t="str">
        <f aca="false">IF(AND(ISNUMBER(F103),K103=""),$F$24*F103+(1-$F$24)*G102, IF(AND(ISNUMBER(F103),K103&lt;&gt;""),$B$16,""))</f>
        <v/>
      </c>
      <c r="H103" s="36" t="str">
        <f aca="false">IF(ISNUMBER(F103),SQRT($B$14*($F$24/(2-$F$24))),"")</f>
        <v/>
      </c>
      <c r="I103" s="37" t="str">
        <f aca="false">IF(ISNUMBER(F103),G103-1.2816*H103,"")</f>
        <v/>
      </c>
      <c r="J103" s="37" t="str">
        <f aca="false">IF(ISNUMBER(F103),G103+1.2816*H103,"")</f>
        <v/>
      </c>
      <c r="K103" s="38"/>
      <c r="L103" s="11"/>
      <c r="M103" s="11"/>
      <c r="N103" s="11"/>
      <c r="O103" s="11"/>
      <c r="P103" s="11"/>
      <c r="Q103" s="11"/>
      <c r="R103" s="2"/>
      <c r="S103" s="2"/>
      <c r="T103" s="2"/>
      <c r="U103" s="2"/>
      <c r="V103" s="2"/>
      <c r="W103" s="2"/>
      <c r="X103" s="39" t="n">
        <f aca="false">$B$16</f>
        <v>0</v>
      </c>
      <c r="Y103" s="39" t="n">
        <f aca="false">$B$20</f>
        <v>-4</v>
      </c>
      <c r="Z103" s="39" t="n">
        <f aca="false">$B$19</f>
        <v>4</v>
      </c>
    </row>
    <row r="104" customFormat="false" ht="15.75" hidden="false" customHeight="false" outlineLevel="0" collapsed="false">
      <c r="A104" s="33" t="str">
        <f aca="false">IF(AND(ISNUMBER(C104),ISNUMBER(D104)),(A103+1),"")</f>
        <v/>
      </c>
      <c r="B104" s="31"/>
      <c r="C104" s="42"/>
      <c r="D104" s="42"/>
      <c r="E104" s="33" t="str">
        <f aca="false">IF(AND(ISNUMBER(C104),ISNUMBER(D104)),D104-C104,"")</f>
        <v/>
      </c>
      <c r="F104" s="34" t="str">
        <f aca="false">IF(AND(ISNUMBER(E104),ISNUMBER(C104)),100*(E104/((C104+D104)/2)),"")</f>
        <v/>
      </c>
      <c r="G104" s="35" t="str">
        <f aca="false">IF(AND(ISNUMBER(F104),K104=""),$F$24*F104+(1-$F$24)*G103, IF(AND(ISNUMBER(F104),K104&lt;&gt;""),$B$16,""))</f>
        <v/>
      </c>
      <c r="H104" s="36" t="str">
        <f aca="false">IF(ISNUMBER(F104),SQRT($B$14*($F$24/(2-$F$24))),"")</f>
        <v/>
      </c>
      <c r="I104" s="37" t="str">
        <f aca="false">IF(ISNUMBER(F104),G104-1.2816*H104,"")</f>
        <v/>
      </c>
      <c r="J104" s="37" t="str">
        <f aca="false">IF(ISNUMBER(F104),G104+1.2816*H104,"")</f>
        <v/>
      </c>
      <c r="K104" s="38"/>
      <c r="L104" s="11"/>
      <c r="M104" s="11"/>
      <c r="N104" s="11"/>
      <c r="O104" s="11"/>
      <c r="P104" s="11"/>
      <c r="Q104" s="11"/>
      <c r="R104" s="2"/>
      <c r="S104" s="2"/>
      <c r="T104" s="2"/>
      <c r="U104" s="2"/>
      <c r="V104" s="2"/>
      <c r="W104" s="2"/>
      <c r="X104" s="39" t="n">
        <f aca="false">$B$16</f>
        <v>0</v>
      </c>
      <c r="Y104" s="39" t="n">
        <f aca="false">$B$20</f>
        <v>-4</v>
      </c>
      <c r="Z104" s="39" t="n">
        <f aca="false">$B$19</f>
        <v>4</v>
      </c>
    </row>
    <row r="105" customFormat="false" ht="15.75" hidden="false" customHeight="false" outlineLevel="0" collapsed="false">
      <c r="A105" s="33" t="str">
        <f aca="false">IF(AND(ISNUMBER(C105),ISNUMBER(D105)),(A104+1),"")</f>
        <v/>
      </c>
      <c r="B105" s="31"/>
      <c r="C105" s="42"/>
      <c r="D105" s="42"/>
      <c r="E105" s="33" t="str">
        <f aca="false">IF(AND(ISNUMBER(C105),ISNUMBER(D105)),D105-C105,"")</f>
        <v/>
      </c>
      <c r="F105" s="34" t="str">
        <f aca="false">IF(AND(ISNUMBER(E105),ISNUMBER(C105)),100*(E105/((C105+D105)/2)),"")</f>
        <v/>
      </c>
      <c r="G105" s="35" t="str">
        <f aca="false">IF(AND(ISNUMBER(F105),K105=""),$F$24*F105+(1-$F$24)*G104, IF(AND(ISNUMBER(F105),K105&lt;&gt;""),$B$16,""))</f>
        <v/>
      </c>
      <c r="H105" s="36" t="str">
        <f aca="false">IF(ISNUMBER(F105),SQRT($B$14*($F$24/(2-$F$24))),"")</f>
        <v/>
      </c>
      <c r="I105" s="37" t="str">
        <f aca="false">IF(ISNUMBER(F105),G105-1.2816*H105,"")</f>
        <v/>
      </c>
      <c r="J105" s="37" t="str">
        <f aca="false">IF(ISNUMBER(F105),G105+1.2816*H105,"")</f>
        <v/>
      </c>
      <c r="K105" s="38"/>
      <c r="L105" s="11"/>
      <c r="M105" s="11"/>
      <c r="N105" s="11"/>
      <c r="O105" s="11"/>
      <c r="P105" s="11"/>
      <c r="Q105" s="11"/>
      <c r="R105" s="2"/>
      <c r="S105" s="2"/>
      <c r="T105" s="2"/>
      <c r="U105" s="2"/>
      <c r="V105" s="2"/>
      <c r="W105" s="2"/>
      <c r="X105" s="39" t="n">
        <f aca="false">$B$16</f>
        <v>0</v>
      </c>
      <c r="Y105" s="39" t="n">
        <f aca="false">$B$20</f>
        <v>-4</v>
      </c>
      <c r="Z105" s="39" t="n">
        <f aca="false">$B$19</f>
        <v>4</v>
      </c>
    </row>
    <row r="106" customFormat="false" ht="15.75" hidden="false" customHeight="false" outlineLevel="0" collapsed="false">
      <c r="A106" s="33" t="str">
        <f aca="false">IF(AND(ISNUMBER(C106),ISNUMBER(D106)),(A105+1),"")</f>
        <v/>
      </c>
      <c r="B106" s="31"/>
      <c r="C106" s="42"/>
      <c r="D106" s="42"/>
      <c r="E106" s="33" t="str">
        <f aca="false">IF(AND(ISNUMBER(C106),ISNUMBER(D106)),D106-C106,"")</f>
        <v/>
      </c>
      <c r="F106" s="34" t="str">
        <f aca="false">IF(AND(ISNUMBER(E106),ISNUMBER(C106)),100*(E106/((C106+D106)/2)),"")</f>
        <v/>
      </c>
      <c r="G106" s="35" t="str">
        <f aca="false">IF(AND(ISNUMBER(F106),K106=""),$F$24*F106+(1-$F$24)*G105, IF(AND(ISNUMBER(F106),K106&lt;&gt;""),$B$16,""))</f>
        <v/>
      </c>
      <c r="H106" s="36" t="str">
        <f aca="false">IF(ISNUMBER(F106),SQRT($B$14*($F$24/(2-$F$24))),"")</f>
        <v/>
      </c>
      <c r="I106" s="37" t="str">
        <f aca="false">IF(ISNUMBER(F106),G106-1.2816*H106,"")</f>
        <v/>
      </c>
      <c r="J106" s="37" t="str">
        <f aca="false">IF(ISNUMBER(F106),G106+1.2816*H106,"")</f>
        <v/>
      </c>
      <c r="K106" s="38"/>
      <c r="L106" s="11"/>
      <c r="M106" s="11"/>
      <c r="N106" s="11"/>
      <c r="O106" s="11"/>
      <c r="P106" s="11"/>
      <c r="Q106" s="11"/>
      <c r="R106" s="2"/>
      <c r="S106" s="2"/>
      <c r="T106" s="2"/>
      <c r="U106" s="2"/>
      <c r="V106" s="2"/>
      <c r="W106" s="2"/>
      <c r="X106" s="39" t="n">
        <f aca="false">$B$16</f>
        <v>0</v>
      </c>
      <c r="Y106" s="39" t="n">
        <f aca="false">$B$20</f>
        <v>-4</v>
      </c>
      <c r="Z106" s="39" t="n">
        <f aca="false">$B$19</f>
        <v>4</v>
      </c>
    </row>
    <row r="107" customFormat="false" ht="15.75" hidden="false" customHeight="false" outlineLevel="0" collapsed="false">
      <c r="A107" s="33" t="str">
        <f aca="false">IF(AND(ISNUMBER(C107),ISNUMBER(D107)),(A106+1),"")</f>
        <v/>
      </c>
      <c r="B107" s="31"/>
      <c r="C107" s="42"/>
      <c r="D107" s="42"/>
      <c r="E107" s="33" t="str">
        <f aca="false">IF(AND(ISNUMBER(C107),ISNUMBER(D107)),D107-C107,"")</f>
        <v/>
      </c>
      <c r="F107" s="34" t="str">
        <f aca="false">IF(AND(ISNUMBER(E107),ISNUMBER(C107)),100*(E107/((C107+D107)/2)),"")</f>
        <v/>
      </c>
      <c r="G107" s="35" t="str">
        <f aca="false">IF(AND(ISNUMBER(F107),K107=""),$F$24*F107+(1-$F$24)*G106, IF(AND(ISNUMBER(F107),K107&lt;&gt;""),$B$16,""))</f>
        <v/>
      </c>
      <c r="H107" s="36" t="str">
        <f aca="false">IF(ISNUMBER(F107),SQRT($B$14*($F$24/(2-$F$24))),"")</f>
        <v/>
      </c>
      <c r="I107" s="37" t="str">
        <f aca="false">IF(ISNUMBER(F107),G107-1.2816*H107,"")</f>
        <v/>
      </c>
      <c r="J107" s="37" t="str">
        <f aca="false">IF(ISNUMBER(F107),G107+1.2816*H107,"")</f>
        <v/>
      </c>
      <c r="K107" s="38"/>
      <c r="L107" s="11"/>
      <c r="M107" s="11"/>
      <c r="N107" s="11"/>
      <c r="O107" s="11"/>
      <c r="P107" s="11"/>
      <c r="Q107" s="11"/>
      <c r="R107" s="2"/>
      <c r="S107" s="2"/>
      <c r="T107" s="2"/>
      <c r="U107" s="2"/>
      <c r="V107" s="2"/>
      <c r="W107" s="2"/>
      <c r="X107" s="39" t="n">
        <f aca="false">$B$16</f>
        <v>0</v>
      </c>
      <c r="Y107" s="39" t="n">
        <f aca="false">$B$20</f>
        <v>-4</v>
      </c>
      <c r="Z107" s="39" t="n">
        <f aca="false">$B$19</f>
        <v>4</v>
      </c>
    </row>
    <row r="108" customFormat="false" ht="15.75" hidden="false" customHeight="false" outlineLevel="0" collapsed="false">
      <c r="A108" s="33" t="str">
        <f aca="false">IF(AND(ISNUMBER(C108),ISNUMBER(D108)),(A107+1),"")</f>
        <v/>
      </c>
      <c r="B108" s="31"/>
      <c r="C108" s="42"/>
      <c r="D108" s="42"/>
      <c r="E108" s="33" t="str">
        <f aca="false">IF(AND(ISNUMBER(C108),ISNUMBER(D108)),D108-C108,"")</f>
        <v/>
      </c>
      <c r="F108" s="34" t="str">
        <f aca="false">IF(AND(ISNUMBER(E108),ISNUMBER(C108)),100*(E108/((C108+D108)/2)),"")</f>
        <v/>
      </c>
      <c r="G108" s="35" t="str">
        <f aca="false">IF(AND(ISNUMBER(F108),K108=""),$F$24*F108+(1-$F$24)*G107, IF(AND(ISNUMBER(F108),K108&lt;&gt;""),$B$16,""))</f>
        <v/>
      </c>
      <c r="H108" s="36" t="str">
        <f aca="false">IF(ISNUMBER(F108),SQRT($B$14*($F$24/(2-$F$24))),"")</f>
        <v/>
      </c>
      <c r="I108" s="37" t="str">
        <f aca="false">IF(ISNUMBER(F108),G108-1.2816*H108,"")</f>
        <v/>
      </c>
      <c r="J108" s="37" t="str">
        <f aca="false">IF(ISNUMBER(F108),G108+1.2816*H108,"")</f>
        <v/>
      </c>
      <c r="K108" s="38"/>
      <c r="L108" s="11"/>
      <c r="M108" s="11"/>
      <c r="N108" s="11"/>
      <c r="O108" s="11"/>
      <c r="P108" s="11"/>
      <c r="Q108" s="11"/>
      <c r="R108" s="2"/>
      <c r="S108" s="2"/>
      <c r="T108" s="2"/>
      <c r="U108" s="2"/>
      <c r="V108" s="2"/>
      <c r="W108" s="2"/>
      <c r="X108" s="39" t="n">
        <f aca="false">$B$16</f>
        <v>0</v>
      </c>
      <c r="Y108" s="39" t="n">
        <f aca="false">$B$20</f>
        <v>-4</v>
      </c>
      <c r="Z108" s="39" t="n">
        <f aca="false">$B$19</f>
        <v>4</v>
      </c>
    </row>
    <row r="109" customFormat="false" ht="15.75" hidden="false" customHeight="false" outlineLevel="0" collapsed="false">
      <c r="A109" s="33" t="str">
        <f aca="false">IF(AND(ISNUMBER(C109),ISNUMBER(D109)),(A108+1),"")</f>
        <v/>
      </c>
      <c r="B109" s="31"/>
      <c r="C109" s="42"/>
      <c r="D109" s="42"/>
      <c r="E109" s="33" t="str">
        <f aca="false">IF(AND(ISNUMBER(C109),ISNUMBER(D109)),D109-C109,"")</f>
        <v/>
      </c>
      <c r="F109" s="34" t="str">
        <f aca="false">IF(AND(ISNUMBER(E109),ISNUMBER(C109)),100*(E109/((C109+D109)/2)),"")</f>
        <v/>
      </c>
      <c r="G109" s="35" t="str">
        <f aca="false">IF(AND(ISNUMBER(F109),K109=""),$F$24*F109+(1-$F$24)*G108, IF(AND(ISNUMBER(F109),K109&lt;&gt;""),$B$16,""))</f>
        <v/>
      </c>
      <c r="H109" s="36" t="str">
        <f aca="false">IF(ISNUMBER(F109),SQRT($B$14*($F$24/(2-$F$24))),"")</f>
        <v/>
      </c>
      <c r="I109" s="37" t="str">
        <f aca="false">IF(ISNUMBER(F109),G109-1.2816*H109,"")</f>
        <v/>
      </c>
      <c r="J109" s="37" t="str">
        <f aca="false">IF(ISNUMBER(F109),G109+1.2816*H109,"")</f>
        <v/>
      </c>
      <c r="K109" s="38"/>
      <c r="L109" s="11"/>
      <c r="M109" s="11"/>
      <c r="N109" s="11"/>
      <c r="O109" s="11"/>
      <c r="P109" s="11"/>
      <c r="Q109" s="11"/>
      <c r="R109" s="2"/>
      <c r="S109" s="2"/>
      <c r="T109" s="2"/>
      <c r="U109" s="2"/>
      <c r="V109" s="2"/>
      <c r="W109" s="2"/>
      <c r="X109" s="39" t="n">
        <f aca="false">$B$16</f>
        <v>0</v>
      </c>
      <c r="Y109" s="39" t="n">
        <f aca="false">$B$20</f>
        <v>-4</v>
      </c>
      <c r="Z109" s="39" t="n">
        <f aca="false">$B$19</f>
        <v>4</v>
      </c>
    </row>
    <row r="110" customFormat="false" ht="15.75" hidden="false" customHeight="false" outlineLevel="0" collapsed="false">
      <c r="A110" s="33" t="str">
        <f aca="false">IF(AND(ISNUMBER(C110),ISNUMBER(D110)),(A109+1),"")</f>
        <v/>
      </c>
      <c r="B110" s="31"/>
      <c r="C110" s="42"/>
      <c r="D110" s="42"/>
      <c r="E110" s="33" t="str">
        <f aca="false">IF(AND(ISNUMBER(C110),ISNUMBER(D110)),D110-C110,"")</f>
        <v/>
      </c>
      <c r="F110" s="34" t="str">
        <f aca="false">IF(AND(ISNUMBER(E110),ISNUMBER(C110)),100*(E110/((C110+D110)/2)),"")</f>
        <v/>
      </c>
      <c r="G110" s="35" t="str">
        <f aca="false">IF(AND(ISNUMBER(F110),K110=""),$F$24*F110+(1-$F$24)*G109, IF(AND(ISNUMBER(F110),K110&lt;&gt;""),$B$16,""))</f>
        <v/>
      </c>
      <c r="H110" s="36" t="str">
        <f aca="false">IF(ISNUMBER(F110),SQRT($B$14*($F$24/(2-$F$24))),"")</f>
        <v/>
      </c>
      <c r="I110" s="37" t="str">
        <f aca="false">IF(ISNUMBER(F110),G110-1.2816*H110,"")</f>
        <v/>
      </c>
      <c r="J110" s="37" t="str">
        <f aca="false">IF(ISNUMBER(F110),G110+1.2816*H110,"")</f>
        <v/>
      </c>
      <c r="K110" s="38"/>
      <c r="L110" s="11"/>
      <c r="M110" s="11"/>
      <c r="N110" s="11"/>
      <c r="O110" s="11"/>
      <c r="P110" s="11"/>
      <c r="Q110" s="11"/>
      <c r="R110" s="2"/>
      <c r="S110" s="2"/>
      <c r="T110" s="2"/>
      <c r="U110" s="2"/>
      <c r="V110" s="2"/>
      <c r="W110" s="2"/>
      <c r="X110" s="39" t="n">
        <f aca="false">$B$16</f>
        <v>0</v>
      </c>
      <c r="Y110" s="39" t="n">
        <f aca="false">$B$20</f>
        <v>-4</v>
      </c>
      <c r="Z110" s="39" t="n">
        <f aca="false">$B$19</f>
        <v>4</v>
      </c>
    </row>
    <row r="111" customFormat="false" ht="15.75" hidden="false" customHeight="false" outlineLevel="0" collapsed="false">
      <c r="A111" s="33" t="str">
        <f aca="false">IF(AND(ISNUMBER(C111),ISNUMBER(D111)),(A110+1),"")</f>
        <v/>
      </c>
      <c r="B111" s="31"/>
      <c r="C111" s="42"/>
      <c r="D111" s="42"/>
      <c r="E111" s="33" t="str">
        <f aca="false">IF(AND(ISNUMBER(C111),ISNUMBER(D111)),D111-C111,"")</f>
        <v/>
      </c>
      <c r="F111" s="34" t="str">
        <f aca="false">IF(AND(ISNUMBER(E111),ISNUMBER(C111)),100*(E111/((C111+D111)/2)),"")</f>
        <v/>
      </c>
      <c r="G111" s="35" t="str">
        <f aca="false">IF(AND(ISNUMBER(F111),K111=""),$F$24*F111+(1-$F$24)*G110, IF(AND(ISNUMBER(F111),K111&lt;&gt;""),$B$16,""))</f>
        <v/>
      </c>
      <c r="H111" s="36" t="str">
        <f aca="false">IF(ISNUMBER(F111),SQRT($B$14*($F$24/(2-$F$24))),"")</f>
        <v/>
      </c>
      <c r="I111" s="37" t="str">
        <f aca="false">IF(ISNUMBER(F111),G111-1.2816*H111,"")</f>
        <v/>
      </c>
      <c r="J111" s="37" t="str">
        <f aca="false">IF(ISNUMBER(F111),G111+1.2816*H111,"")</f>
        <v/>
      </c>
      <c r="K111" s="38"/>
      <c r="L111" s="11"/>
      <c r="M111" s="11"/>
      <c r="N111" s="11"/>
      <c r="O111" s="11"/>
      <c r="P111" s="11"/>
      <c r="Q111" s="11"/>
      <c r="R111" s="2"/>
      <c r="S111" s="2"/>
      <c r="T111" s="2"/>
      <c r="U111" s="2"/>
      <c r="V111" s="2"/>
      <c r="W111" s="2"/>
      <c r="X111" s="39" t="n">
        <f aca="false">$B$16</f>
        <v>0</v>
      </c>
      <c r="Y111" s="39" t="n">
        <f aca="false">$B$20</f>
        <v>-4</v>
      </c>
      <c r="Z111" s="39" t="n">
        <f aca="false">$B$19</f>
        <v>4</v>
      </c>
    </row>
    <row r="112" customFormat="false" ht="15.75" hidden="false" customHeight="false" outlineLevel="0" collapsed="false">
      <c r="A112" s="33" t="str">
        <f aca="false">IF(AND(ISNUMBER(C112),ISNUMBER(D112)),(A111+1),"")</f>
        <v/>
      </c>
      <c r="B112" s="31"/>
      <c r="C112" s="42"/>
      <c r="D112" s="42"/>
      <c r="E112" s="33" t="str">
        <f aca="false">IF(AND(ISNUMBER(C112),ISNUMBER(D112)),D112-C112,"")</f>
        <v/>
      </c>
      <c r="F112" s="34" t="str">
        <f aca="false">IF(AND(ISNUMBER(E112),ISNUMBER(C112)),100*(E112/((C112+D112)/2)),"")</f>
        <v/>
      </c>
      <c r="G112" s="35" t="str">
        <f aca="false">IF(AND(ISNUMBER(F112),K112=""),$F$24*F112+(1-$F$24)*G111, IF(AND(ISNUMBER(F112),K112&lt;&gt;""),$B$16,""))</f>
        <v/>
      </c>
      <c r="H112" s="36" t="str">
        <f aca="false">IF(ISNUMBER(F112),SQRT($B$14*($F$24/(2-$F$24))),"")</f>
        <v/>
      </c>
      <c r="I112" s="37" t="str">
        <f aca="false">IF(ISNUMBER(F112),G112-1.2816*H112,"")</f>
        <v/>
      </c>
      <c r="J112" s="37" t="str">
        <f aca="false">IF(ISNUMBER(F112),G112+1.2816*H112,"")</f>
        <v/>
      </c>
      <c r="K112" s="38"/>
      <c r="L112" s="11"/>
      <c r="M112" s="11"/>
      <c r="N112" s="11"/>
      <c r="O112" s="11"/>
      <c r="P112" s="11"/>
      <c r="Q112" s="11"/>
      <c r="R112" s="2"/>
      <c r="S112" s="2"/>
      <c r="T112" s="2"/>
      <c r="U112" s="2"/>
      <c r="V112" s="2"/>
      <c r="W112" s="2"/>
      <c r="X112" s="39" t="n">
        <f aca="false">$B$16</f>
        <v>0</v>
      </c>
      <c r="Y112" s="39" t="n">
        <f aca="false">$B$20</f>
        <v>-4</v>
      </c>
      <c r="Z112" s="39" t="n">
        <f aca="false">$B$19</f>
        <v>4</v>
      </c>
    </row>
    <row r="113" customFormat="false" ht="15.75" hidden="false" customHeight="false" outlineLevel="0" collapsed="false">
      <c r="A113" s="33" t="str">
        <f aca="false">IF(AND(ISNUMBER(C113),ISNUMBER(D113)),(A112+1),"")</f>
        <v/>
      </c>
      <c r="B113" s="31"/>
      <c r="C113" s="42"/>
      <c r="D113" s="42"/>
      <c r="E113" s="33" t="str">
        <f aca="false">IF(AND(ISNUMBER(C113),ISNUMBER(D113)),D113-C113,"")</f>
        <v/>
      </c>
      <c r="F113" s="34" t="str">
        <f aca="false">IF(AND(ISNUMBER(E113),ISNUMBER(C113)),100*(E113/((C113+D113)/2)),"")</f>
        <v/>
      </c>
      <c r="G113" s="35" t="str">
        <f aca="false">IF(AND(ISNUMBER(F113),K113=""),$F$24*F113+(1-$F$24)*G112, IF(AND(ISNUMBER(F113),K113&lt;&gt;""),$B$16,""))</f>
        <v/>
      </c>
      <c r="H113" s="36" t="str">
        <f aca="false">IF(ISNUMBER(F113),SQRT($B$14*($F$24/(2-$F$24))),"")</f>
        <v/>
      </c>
      <c r="I113" s="37" t="str">
        <f aca="false">IF(ISNUMBER(F113),G113-1.2816*H113,"")</f>
        <v/>
      </c>
      <c r="J113" s="37" t="str">
        <f aca="false">IF(ISNUMBER(F113),G113+1.2816*H113,"")</f>
        <v/>
      </c>
      <c r="K113" s="38"/>
      <c r="L113" s="11"/>
      <c r="M113" s="11"/>
      <c r="N113" s="11"/>
      <c r="O113" s="11"/>
      <c r="P113" s="11"/>
      <c r="Q113" s="11"/>
      <c r="R113" s="2"/>
      <c r="S113" s="2"/>
      <c r="T113" s="2"/>
      <c r="U113" s="2"/>
      <c r="V113" s="2"/>
      <c r="W113" s="2"/>
      <c r="X113" s="39" t="n">
        <f aca="false">$B$16</f>
        <v>0</v>
      </c>
      <c r="Y113" s="39" t="n">
        <f aca="false">$B$20</f>
        <v>-4</v>
      </c>
      <c r="Z113" s="39" t="n">
        <f aca="false">$B$19</f>
        <v>4</v>
      </c>
    </row>
    <row r="114" customFormat="false" ht="15.75" hidden="false" customHeight="false" outlineLevel="0" collapsed="false">
      <c r="A114" s="33" t="str">
        <f aca="false">IF(AND(ISNUMBER(C114),ISNUMBER(D114)),(A113+1),"")</f>
        <v/>
      </c>
      <c r="B114" s="31"/>
      <c r="C114" s="42"/>
      <c r="D114" s="42"/>
      <c r="E114" s="33" t="str">
        <f aca="false">IF(AND(ISNUMBER(C114),ISNUMBER(D114)),D114-C114,"")</f>
        <v/>
      </c>
      <c r="F114" s="34" t="str">
        <f aca="false">IF(AND(ISNUMBER(E114),ISNUMBER(C114)),100*(E114/((C114+D114)/2)),"")</f>
        <v/>
      </c>
      <c r="G114" s="35" t="str">
        <f aca="false">IF(AND(ISNUMBER(F114),K114=""),$F$24*F114+(1-$F$24)*G113, IF(AND(ISNUMBER(F114),K114&lt;&gt;""),$B$16,""))</f>
        <v/>
      </c>
      <c r="H114" s="36" t="str">
        <f aca="false">IF(ISNUMBER(F114),SQRT($B$14*($F$24/(2-$F$24))),"")</f>
        <v/>
      </c>
      <c r="I114" s="37" t="str">
        <f aca="false">IF(ISNUMBER(F114),G114-1.2816*H114,"")</f>
        <v/>
      </c>
      <c r="J114" s="37" t="str">
        <f aca="false">IF(ISNUMBER(F114),G114+1.2816*H114,"")</f>
        <v/>
      </c>
      <c r="K114" s="38"/>
      <c r="L114" s="11"/>
      <c r="M114" s="11"/>
      <c r="N114" s="11"/>
      <c r="O114" s="11"/>
      <c r="P114" s="11"/>
      <c r="Q114" s="11"/>
      <c r="R114" s="2"/>
      <c r="S114" s="2"/>
      <c r="T114" s="2"/>
      <c r="U114" s="2"/>
      <c r="V114" s="2"/>
      <c r="W114" s="2"/>
      <c r="X114" s="39" t="n">
        <f aca="false">$B$16</f>
        <v>0</v>
      </c>
      <c r="Y114" s="39" t="n">
        <f aca="false">$B$20</f>
        <v>-4</v>
      </c>
      <c r="Z114" s="39" t="n">
        <f aca="false">$B$19</f>
        <v>4</v>
      </c>
    </row>
    <row r="115" customFormat="false" ht="15.75" hidden="false" customHeight="false" outlineLevel="0" collapsed="false">
      <c r="A115" s="33" t="str">
        <f aca="false">IF(AND(ISNUMBER(C115),ISNUMBER(D115)),(A114+1),"")</f>
        <v/>
      </c>
      <c r="B115" s="31"/>
      <c r="C115" s="42"/>
      <c r="D115" s="42"/>
      <c r="E115" s="33" t="str">
        <f aca="false">IF(AND(ISNUMBER(C115),ISNUMBER(D115)),D115-C115,"")</f>
        <v/>
      </c>
      <c r="F115" s="34" t="str">
        <f aca="false">IF(AND(ISNUMBER(E115),ISNUMBER(C115)),100*(E115/((C115+D115)/2)),"")</f>
        <v/>
      </c>
      <c r="G115" s="35" t="str">
        <f aca="false">IF(AND(ISNUMBER(F115),K115=""),$F$24*F115+(1-$F$24)*G114, IF(AND(ISNUMBER(F115),K115&lt;&gt;""),$B$16,""))</f>
        <v/>
      </c>
      <c r="H115" s="36" t="str">
        <f aca="false">IF(ISNUMBER(F115),SQRT($B$14*($F$24/(2-$F$24))),"")</f>
        <v/>
      </c>
      <c r="I115" s="37" t="str">
        <f aca="false">IF(ISNUMBER(F115),G115-1.2816*H115,"")</f>
        <v/>
      </c>
      <c r="J115" s="37" t="str">
        <f aca="false">IF(ISNUMBER(F115),G115+1.2816*H115,"")</f>
        <v/>
      </c>
      <c r="K115" s="38"/>
      <c r="L115" s="11"/>
      <c r="M115" s="11"/>
      <c r="N115" s="11"/>
      <c r="O115" s="11"/>
      <c r="P115" s="11"/>
      <c r="Q115" s="11"/>
      <c r="R115" s="2"/>
      <c r="S115" s="2"/>
      <c r="T115" s="2"/>
      <c r="U115" s="2"/>
      <c r="V115" s="2"/>
      <c r="W115" s="2"/>
      <c r="X115" s="39" t="n">
        <f aca="false">$B$16</f>
        <v>0</v>
      </c>
      <c r="Y115" s="39" t="n">
        <f aca="false">$B$20</f>
        <v>-4</v>
      </c>
      <c r="Z115" s="39" t="n">
        <f aca="false">$B$19</f>
        <v>4</v>
      </c>
    </row>
    <row r="116" customFormat="false" ht="15.75" hidden="false" customHeight="false" outlineLevel="0" collapsed="false">
      <c r="A116" s="33" t="str">
        <f aca="false">IF(AND(ISNUMBER(C116),ISNUMBER(D116)),(A115+1),"")</f>
        <v/>
      </c>
      <c r="B116" s="31"/>
      <c r="C116" s="42"/>
      <c r="D116" s="42"/>
      <c r="E116" s="33" t="str">
        <f aca="false">IF(AND(ISNUMBER(C116),ISNUMBER(D116)),D116-C116,"")</f>
        <v/>
      </c>
      <c r="F116" s="34" t="str">
        <f aca="false">IF(AND(ISNUMBER(E116),ISNUMBER(C116)),100*(E116/((C116+D116)/2)),"")</f>
        <v/>
      </c>
      <c r="G116" s="35" t="str">
        <f aca="false">IF(AND(ISNUMBER(F116),K116=""),$F$24*F116+(1-$F$24)*G115, IF(AND(ISNUMBER(F116),K116&lt;&gt;""),$B$16,""))</f>
        <v/>
      </c>
      <c r="H116" s="36" t="str">
        <f aca="false">IF(ISNUMBER(F116),SQRT($B$14*($F$24/(2-$F$24))),"")</f>
        <v/>
      </c>
      <c r="I116" s="37" t="str">
        <f aca="false">IF(ISNUMBER(F116),G116-1.2816*H116,"")</f>
        <v/>
      </c>
      <c r="J116" s="37" t="str">
        <f aca="false">IF(ISNUMBER(F116),G116+1.2816*H116,"")</f>
        <v/>
      </c>
      <c r="K116" s="38"/>
      <c r="L116" s="11"/>
      <c r="M116" s="11"/>
      <c r="N116" s="11"/>
      <c r="O116" s="11"/>
      <c r="P116" s="11"/>
      <c r="Q116" s="11"/>
      <c r="R116" s="2"/>
      <c r="S116" s="2"/>
      <c r="T116" s="2"/>
      <c r="U116" s="2"/>
      <c r="V116" s="2"/>
      <c r="W116" s="2"/>
      <c r="X116" s="39" t="n">
        <f aca="false">$B$16</f>
        <v>0</v>
      </c>
      <c r="Y116" s="39" t="n">
        <f aca="false">$B$20</f>
        <v>-4</v>
      </c>
      <c r="Z116" s="39" t="n">
        <f aca="false">$B$19</f>
        <v>4</v>
      </c>
    </row>
    <row r="117" customFormat="false" ht="15.75" hidden="false" customHeight="false" outlineLevel="0" collapsed="false">
      <c r="A117" s="33" t="str">
        <f aca="false">IF(AND(ISNUMBER(C117),ISNUMBER(D117)),(A116+1),"")</f>
        <v/>
      </c>
      <c r="B117" s="31"/>
      <c r="C117" s="42"/>
      <c r="D117" s="42"/>
      <c r="E117" s="33" t="str">
        <f aca="false">IF(AND(ISNUMBER(C117),ISNUMBER(D117)),D117-C117,"")</f>
        <v/>
      </c>
      <c r="F117" s="34" t="str">
        <f aca="false">IF(AND(ISNUMBER(E117),ISNUMBER(C117)),100*(E117/((C117+D117)/2)),"")</f>
        <v/>
      </c>
      <c r="G117" s="35" t="str">
        <f aca="false">IF(AND(ISNUMBER(F117),K117=""),$F$24*F117+(1-$F$24)*G116, IF(AND(ISNUMBER(F117),K117&lt;&gt;""),$B$16,""))</f>
        <v/>
      </c>
      <c r="H117" s="36" t="str">
        <f aca="false">IF(ISNUMBER(F117),SQRT($B$14*($F$24/(2-$F$24))),"")</f>
        <v/>
      </c>
      <c r="I117" s="37" t="str">
        <f aca="false">IF(ISNUMBER(F117),G117-1.2816*H117,"")</f>
        <v/>
      </c>
      <c r="J117" s="37" t="str">
        <f aca="false">IF(ISNUMBER(F117),G117+1.2816*H117,"")</f>
        <v/>
      </c>
      <c r="K117" s="38"/>
      <c r="L117" s="11"/>
      <c r="M117" s="11"/>
      <c r="N117" s="11"/>
      <c r="O117" s="11"/>
      <c r="P117" s="11"/>
      <c r="Q117" s="11"/>
      <c r="R117" s="2"/>
      <c r="S117" s="2"/>
      <c r="T117" s="2"/>
      <c r="U117" s="2"/>
      <c r="V117" s="2"/>
      <c r="W117" s="2"/>
      <c r="X117" s="39" t="n">
        <f aca="false">$B$16</f>
        <v>0</v>
      </c>
      <c r="Y117" s="39" t="n">
        <f aca="false">$B$20</f>
        <v>-4</v>
      </c>
      <c r="Z117" s="39" t="n">
        <f aca="false">$B$19</f>
        <v>4</v>
      </c>
    </row>
    <row r="118" customFormat="false" ht="15.75" hidden="false" customHeight="false" outlineLevel="0" collapsed="false">
      <c r="A118" s="33" t="str">
        <f aca="false">IF(AND(ISNUMBER(C118),ISNUMBER(D118)),(A117+1),"")</f>
        <v/>
      </c>
      <c r="B118" s="31"/>
      <c r="C118" s="42"/>
      <c r="D118" s="42"/>
      <c r="E118" s="33" t="str">
        <f aca="false">IF(AND(ISNUMBER(C118),ISNUMBER(D118)),D118-C118,"")</f>
        <v/>
      </c>
      <c r="F118" s="34" t="str">
        <f aca="false">IF(AND(ISNUMBER(E118),ISNUMBER(C118)),100*(E118/((C118+D118)/2)),"")</f>
        <v/>
      </c>
      <c r="G118" s="35" t="str">
        <f aca="false">IF(AND(ISNUMBER(F118),K118=""),$F$24*F118+(1-$F$24)*G117, IF(AND(ISNUMBER(F118),K118&lt;&gt;""),$B$16,""))</f>
        <v/>
      </c>
      <c r="H118" s="36" t="str">
        <f aca="false">IF(ISNUMBER(F118),SQRT($B$14*($F$24/(2-$F$24))),"")</f>
        <v/>
      </c>
      <c r="I118" s="37" t="str">
        <f aca="false">IF(ISNUMBER(F118),G118-1.2816*H118,"")</f>
        <v/>
      </c>
      <c r="J118" s="37" t="str">
        <f aca="false">IF(ISNUMBER(F118),G118+1.2816*H118,"")</f>
        <v/>
      </c>
      <c r="K118" s="38"/>
      <c r="L118" s="11"/>
      <c r="M118" s="11"/>
      <c r="N118" s="11"/>
      <c r="O118" s="11"/>
      <c r="P118" s="11"/>
      <c r="Q118" s="11"/>
      <c r="R118" s="2"/>
      <c r="S118" s="2"/>
      <c r="T118" s="2"/>
      <c r="U118" s="2"/>
      <c r="V118" s="2"/>
      <c r="W118" s="2"/>
      <c r="X118" s="39" t="n">
        <f aca="false">$B$16</f>
        <v>0</v>
      </c>
      <c r="Y118" s="39" t="n">
        <f aca="false">$B$20</f>
        <v>-4</v>
      </c>
      <c r="Z118" s="39" t="n">
        <f aca="false">$B$19</f>
        <v>4</v>
      </c>
    </row>
    <row r="119" customFormat="false" ht="15.75" hidden="false" customHeight="false" outlineLevel="0" collapsed="false">
      <c r="A119" s="33" t="str">
        <f aca="false">IF(AND(ISNUMBER(C119),ISNUMBER(D119)),(A118+1),"")</f>
        <v/>
      </c>
      <c r="B119" s="31"/>
      <c r="C119" s="42"/>
      <c r="D119" s="42"/>
      <c r="E119" s="33" t="str">
        <f aca="false">IF(AND(ISNUMBER(C119),ISNUMBER(D119)),D119-C119,"")</f>
        <v/>
      </c>
      <c r="F119" s="34" t="str">
        <f aca="false">IF(AND(ISNUMBER(E119),ISNUMBER(C119)),100*(E119/((C119+D119)/2)),"")</f>
        <v/>
      </c>
      <c r="G119" s="35" t="str">
        <f aca="false">IF(AND(ISNUMBER(F119),K119=""),$F$24*F119+(1-$F$24)*G118, IF(AND(ISNUMBER(F119),K119&lt;&gt;""),$B$16,""))</f>
        <v/>
      </c>
      <c r="H119" s="36" t="str">
        <f aca="false">IF(ISNUMBER(F119),SQRT($B$14*($F$24/(2-$F$24))),"")</f>
        <v/>
      </c>
      <c r="I119" s="37" t="str">
        <f aca="false">IF(ISNUMBER(F119),G119-1.2816*H119,"")</f>
        <v/>
      </c>
      <c r="J119" s="37" t="str">
        <f aca="false">IF(ISNUMBER(F119),G119+1.2816*H119,"")</f>
        <v/>
      </c>
      <c r="K119" s="38"/>
      <c r="L119" s="11"/>
      <c r="M119" s="11"/>
      <c r="N119" s="11"/>
      <c r="O119" s="11"/>
      <c r="P119" s="11"/>
      <c r="Q119" s="11"/>
      <c r="R119" s="2"/>
      <c r="S119" s="2"/>
      <c r="T119" s="2"/>
      <c r="U119" s="2"/>
      <c r="V119" s="2"/>
      <c r="W119" s="2"/>
      <c r="X119" s="39" t="n">
        <f aca="false">$B$16</f>
        <v>0</v>
      </c>
      <c r="Y119" s="39" t="n">
        <f aca="false">$B$20</f>
        <v>-4</v>
      </c>
      <c r="Z119" s="39" t="n">
        <f aca="false">$B$19</f>
        <v>4</v>
      </c>
    </row>
    <row r="120" customFormat="false" ht="15.75" hidden="false" customHeight="false" outlineLevel="0" collapsed="false">
      <c r="A120" s="33" t="str">
        <f aca="false">IF(AND(ISNUMBER(C120),ISNUMBER(D120)),(A119+1),"")</f>
        <v/>
      </c>
      <c r="B120" s="31"/>
      <c r="C120" s="42"/>
      <c r="D120" s="42"/>
      <c r="E120" s="33" t="str">
        <f aca="false">IF(AND(ISNUMBER(C120),ISNUMBER(D120)),D120-C120,"")</f>
        <v/>
      </c>
      <c r="F120" s="34" t="str">
        <f aca="false">IF(AND(ISNUMBER(E120),ISNUMBER(C120)),100*(E120/((C120+D120)/2)),"")</f>
        <v/>
      </c>
      <c r="G120" s="35" t="str">
        <f aca="false">IF(AND(ISNUMBER(F120),K120=""),$F$24*F120+(1-$F$24)*G119, IF(AND(ISNUMBER(F120),K120&lt;&gt;""),$B$16,""))</f>
        <v/>
      </c>
      <c r="H120" s="36" t="str">
        <f aca="false">IF(ISNUMBER(F120),SQRT($B$14*($F$24/(2-$F$24))),"")</f>
        <v/>
      </c>
      <c r="I120" s="37" t="str">
        <f aca="false">IF(ISNUMBER(F120),G120-1.2816*H120,"")</f>
        <v/>
      </c>
      <c r="J120" s="37" t="str">
        <f aca="false">IF(ISNUMBER(F120),G120+1.2816*H120,"")</f>
        <v/>
      </c>
      <c r="K120" s="38"/>
      <c r="L120" s="11"/>
      <c r="M120" s="11"/>
      <c r="N120" s="11"/>
      <c r="O120" s="11"/>
      <c r="P120" s="11"/>
      <c r="Q120" s="11"/>
      <c r="R120" s="2"/>
      <c r="S120" s="2"/>
      <c r="T120" s="2"/>
      <c r="U120" s="2"/>
      <c r="V120" s="2"/>
      <c r="W120" s="2"/>
      <c r="X120" s="39" t="n">
        <f aca="false">$B$16</f>
        <v>0</v>
      </c>
      <c r="Y120" s="39" t="n">
        <f aca="false">$B$20</f>
        <v>-4</v>
      </c>
      <c r="Z120" s="39" t="n">
        <f aca="false">$B$19</f>
        <v>4</v>
      </c>
    </row>
    <row r="121" customFormat="false" ht="15.75" hidden="false" customHeight="false" outlineLevel="0" collapsed="false">
      <c r="A121" s="33" t="str">
        <f aca="false">IF(AND(ISNUMBER(C121),ISNUMBER(D121)),(A120+1),"")</f>
        <v/>
      </c>
      <c r="B121" s="31"/>
      <c r="C121" s="42"/>
      <c r="D121" s="42"/>
      <c r="E121" s="33" t="str">
        <f aca="false">IF(AND(ISNUMBER(C121),ISNUMBER(D121)),D121-C121,"")</f>
        <v/>
      </c>
      <c r="F121" s="34" t="str">
        <f aca="false">IF(AND(ISNUMBER(E121),ISNUMBER(C121)),100*(E121/((C121+D121)/2)),"")</f>
        <v/>
      </c>
      <c r="G121" s="35" t="str">
        <f aca="false">IF(AND(ISNUMBER(F121),K121=""),$F$24*F121+(1-$F$24)*G120, IF(AND(ISNUMBER(F121),K121&lt;&gt;""),$B$16,""))</f>
        <v/>
      </c>
      <c r="H121" s="36" t="str">
        <f aca="false">IF(ISNUMBER(F121),SQRT($B$14*($F$24/(2-$F$24))),"")</f>
        <v/>
      </c>
      <c r="I121" s="37" t="str">
        <f aca="false">IF(ISNUMBER(F121),G121-1.2816*H121,"")</f>
        <v/>
      </c>
      <c r="J121" s="37" t="str">
        <f aca="false">IF(ISNUMBER(F121),G121+1.2816*H121,"")</f>
        <v/>
      </c>
      <c r="K121" s="38"/>
      <c r="L121" s="11"/>
      <c r="M121" s="11"/>
      <c r="N121" s="11"/>
      <c r="O121" s="11"/>
      <c r="P121" s="11"/>
      <c r="Q121" s="11"/>
      <c r="R121" s="2"/>
      <c r="S121" s="2"/>
      <c r="T121" s="2"/>
      <c r="U121" s="2"/>
      <c r="V121" s="2"/>
      <c r="W121" s="2"/>
      <c r="X121" s="39" t="n">
        <f aca="false">$B$16</f>
        <v>0</v>
      </c>
      <c r="Y121" s="39" t="n">
        <f aca="false">$B$20</f>
        <v>-4</v>
      </c>
      <c r="Z121" s="39" t="n">
        <f aca="false">$B$19</f>
        <v>4</v>
      </c>
    </row>
    <row r="122" customFormat="false" ht="15.75" hidden="false" customHeight="false" outlineLevel="0" collapsed="false">
      <c r="A122" s="33" t="str">
        <f aca="false">IF(AND(ISNUMBER(C122),ISNUMBER(D122)),(A121+1),"")</f>
        <v/>
      </c>
      <c r="B122" s="31"/>
      <c r="C122" s="42"/>
      <c r="D122" s="42"/>
      <c r="E122" s="33" t="str">
        <f aca="false">IF(AND(ISNUMBER(C122),ISNUMBER(D122)),D122-C122,"")</f>
        <v/>
      </c>
      <c r="F122" s="34" t="str">
        <f aca="false">IF(AND(ISNUMBER(E122),ISNUMBER(C122)),100*(E122/((C122+D122)/2)),"")</f>
        <v/>
      </c>
      <c r="G122" s="35" t="str">
        <f aca="false">IF(AND(ISNUMBER(F122),K122=""),$F$24*F122+(1-$F$24)*G121, IF(AND(ISNUMBER(F122),K122&lt;&gt;""),$B$16,""))</f>
        <v/>
      </c>
      <c r="H122" s="36" t="str">
        <f aca="false">IF(ISNUMBER(F122),SQRT($B$14*($F$24/(2-$F$24))),"")</f>
        <v/>
      </c>
      <c r="I122" s="37" t="str">
        <f aca="false">IF(ISNUMBER(F122),G122-1.2816*H122,"")</f>
        <v/>
      </c>
      <c r="J122" s="37" t="str">
        <f aca="false">IF(ISNUMBER(F122),G122+1.2816*H122,"")</f>
        <v/>
      </c>
      <c r="K122" s="38"/>
      <c r="L122" s="11"/>
      <c r="M122" s="11"/>
      <c r="N122" s="11"/>
      <c r="O122" s="11"/>
      <c r="P122" s="11"/>
      <c r="Q122" s="11"/>
      <c r="R122" s="2"/>
      <c r="S122" s="2"/>
      <c r="T122" s="2"/>
      <c r="U122" s="2"/>
      <c r="V122" s="2"/>
      <c r="W122" s="2"/>
      <c r="X122" s="39" t="n">
        <f aca="false">$B$16</f>
        <v>0</v>
      </c>
      <c r="Y122" s="39" t="n">
        <f aca="false">$B$20</f>
        <v>-4</v>
      </c>
      <c r="Z122" s="39" t="n">
        <f aca="false">$B$19</f>
        <v>4</v>
      </c>
    </row>
    <row r="123" customFormat="false" ht="15.75" hidden="false" customHeight="false" outlineLevel="0" collapsed="false">
      <c r="A123" s="33" t="str">
        <f aca="false">IF(AND(ISNUMBER(C123),ISNUMBER(D123)),(A122+1),"")</f>
        <v/>
      </c>
      <c r="B123" s="31"/>
      <c r="C123" s="42"/>
      <c r="D123" s="42"/>
      <c r="E123" s="33" t="str">
        <f aca="false">IF(AND(ISNUMBER(C123),ISNUMBER(D123)),D123-C123,"")</f>
        <v/>
      </c>
      <c r="F123" s="34" t="str">
        <f aca="false">IF(AND(ISNUMBER(E123),ISNUMBER(C123)),100*(E123/((C123+D123)/2)),"")</f>
        <v/>
      </c>
      <c r="G123" s="35" t="str">
        <f aca="false">IF(AND(ISNUMBER(F123),K123=""),$F$24*F123+(1-$F$24)*G122, IF(AND(ISNUMBER(F123),K123&lt;&gt;""),$B$16,""))</f>
        <v/>
      </c>
      <c r="H123" s="36" t="str">
        <f aca="false">IF(ISNUMBER(F123),SQRT($B$14*($F$24/(2-$F$24))),"")</f>
        <v/>
      </c>
      <c r="I123" s="37" t="str">
        <f aca="false">IF(ISNUMBER(F123),G123-1.2816*H123,"")</f>
        <v/>
      </c>
      <c r="J123" s="37" t="str">
        <f aca="false">IF(ISNUMBER(F123),G123+1.2816*H123,"")</f>
        <v/>
      </c>
      <c r="K123" s="38"/>
      <c r="L123" s="11"/>
      <c r="M123" s="11"/>
      <c r="N123" s="11"/>
      <c r="O123" s="11"/>
      <c r="P123" s="11"/>
      <c r="Q123" s="11"/>
      <c r="R123" s="2"/>
      <c r="S123" s="2"/>
      <c r="T123" s="2"/>
      <c r="U123" s="2"/>
      <c r="V123" s="2"/>
      <c r="W123" s="2"/>
      <c r="X123" s="39" t="n">
        <f aca="false">$B$16</f>
        <v>0</v>
      </c>
      <c r="Y123" s="39" t="n">
        <f aca="false">$B$20</f>
        <v>-4</v>
      </c>
      <c r="Z123" s="39" t="n">
        <f aca="false">$B$19</f>
        <v>4</v>
      </c>
    </row>
    <row r="124" customFormat="false" ht="15.75" hidden="false" customHeight="false" outlineLevel="0" collapsed="false">
      <c r="A124" s="33" t="str">
        <f aca="false">IF(AND(ISNUMBER(C124),ISNUMBER(D124)),(A123+1),"")</f>
        <v/>
      </c>
      <c r="B124" s="31"/>
      <c r="C124" s="42"/>
      <c r="D124" s="42"/>
      <c r="E124" s="33" t="str">
        <f aca="false">IF(AND(ISNUMBER(C124),ISNUMBER(D124)),D124-C124,"")</f>
        <v/>
      </c>
      <c r="F124" s="34" t="str">
        <f aca="false">IF(AND(ISNUMBER(E124),ISNUMBER(C124)),100*(E124/((C124+D124)/2)),"")</f>
        <v/>
      </c>
      <c r="G124" s="35" t="str">
        <f aca="false">IF(AND(ISNUMBER(F124),K124=""),$F$24*F124+(1-$F$24)*G123, IF(AND(ISNUMBER(F124),K124&lt;&gt;""),$B$16,""))</f>
        <v/>
      </c>
      <c r="H124" s="36" t="str">
        <f aca="false">IF(ISNUMBER(F124),SQRT($B$14*($F$24/(2-$F$24))),"")</f>
        <v/>
      </c>
      <c r="I124" s="37" t="str">
        <f aca="false">IF(ISNUMBER(F124),G124-1.2816*H124,"")</f>
        <v/>
      </c>
      <c r="J124" s="37" t="str">
        <f aca="false">IF(ISNUMBER(F124),G124+1.2816*H124,"")</f>
        <v/>
      </c>
      <c r="K124" s="38"/>
      <c r="L124" s="11"/>
      <c r="M124" s="11"/>
      <c r="N124" s="11"/>
      <c r="O124" s="11"/>
      <c r="P124" s="11"/>
      <c r="Q124" s="11"/>
      <c r="R124" s="2"/>
      <c r="S124" s="2"/>
      <c r="T124" s="2"/>
      <c r="U124" s="2"/>
      <c r="V124" s="2"/>
      <c r="W124" s="2"/>
      <c r="X124" s="39" t="n">
        <f aca="false">$B$16</f>
        <v>0</v>
      </c>
      <c r="Y124" s="39" t="n">
        <f aca="false">$B$20</f>
        <v>-4</v>
      </c>
      <c r="Z124" s="39" t="n">
        <f aca="false">$B$19</f>
        <v>4</v>
      </c>
    </row>
    <row r="125" customFormat="false" ht="15.75" hidden="false" customHeight="false" outlineLevel="0" collapsed="false">
      <c r="A125" s="33" t="str">
        <f aca="false">IF(AND(ISNUMBER(C125),ISNUMBER(D125)),(A124+1),"")</f>
        <v/>
      </c>
      <c r="B125" s="31"/>
      <c r="C125" s="42"/>
      <c r="D125" s="42"/>
      <c r="E125" s="33" t="str">
        <f aca="false">IF(AND(ISNUMBER(C125),ISNUMBER(D125)),D125-C125,"")</f>
        <v/>
      </c>
      <c r="F125" s="34" t="str">
        <f aca="false">IF(AND(ISNUMBER(E125),ISNUMBER(C125)),100*(E125/((C125+D125)/2)),"")</f>
        <v/>
      </c>
      <c r="G125" s="35" t="str">
        <f aca="false">IF(AND(ISNUMBER(F125),K125=""),$F$24*F125+(1-$F$24)*G124, IF(AND(ISNUMBER(F125),K125&lt;&gt;""),$B$16,""))</f>
        <v/>
      </c>
      <c r="H125" s="36" t="str">
        <f aca="false">IF(ISNUMBER(F125),SQRT($B$14*($F$24/(2-$F$24))),"")</f>
        <v/>
      </c>
      <c r="I125" s="37" t="str">
        <f aca="false">IF(ISNUMBER(F125),G125-1.2816*H125,"")</f>
        <v/>
      </c>
      <c r="J125" s="37" t="str">
        <f aca="false">IF(ISNUMBER(F125),G125+1.2816*H125,"")</f>
        <v/>
      </c>
      <c r="K125" s="38"/>
      <c r="L125" s="11"/>
      <c r="M125" s="11"/>
      <c r="N125" s="11"/>
      <c r="O125" s="11"/>
      <c r="P125" s="11"/>
      <c r="Q125" s="11"/>
      <c r="R125" s="2"/>
      <c r="S125" s="2"/>
      <c r="T125" s="2"/>
      <c r="U125" s="2"/>
      <c r="V125" s="2"/>
      <c r="W125" s="2"/>
      <c r="X125" s="39" t="n">
        <f aca="false">$B$16</f>
        <v>0</v>
      </c>
      <c r="Y125" s="39" t="n">
        <f aca="false">$B$20</f>
        <v>-4</v>
      </c>
      <c r="Z125" s="39" t="n">
        <f aca="false">$B$19</f>
        <v>4</v>
      </c>
    </row>
    <row r="126" customFormat="false" ht="15.75" hidden="false" customHeight="false" outlineLevel="0" collapsed="false">
      <c r="A126" s="33" t="str">
        <f aca="false">IF(AND(ISNUMBER(C126),ISNUMBER(D126)),(A125+1),"")</f>
        <v/>
      </c>
      <c r="B126" s="31"/>
      <c r="C126" s="42"/>
      <c r="D126" s="42"/>
      <c r="E126" s="33" t="str">
        <f aca="false">IF(AND(ISNUMBER(C126),ISNUMBER(D126)),D126-C126,"")</f>
        <v/>
      </c>
      <c r="F126" s="34" t="str">
        <f aca="false">IF(AND(ISNUMBER(E126),ISNUMBER(C126)),100*(E126/((C126+D126)/2)),"")</f>
        <v/>
      </c>
      <c r="G126" s="35" t="str">
        <f aca="false">IF(AND(ISNUMBER(F126),K126=""),$F$24*F126+(1-$F$24)*G125, IF(AND(ISNUMBER(F126),K126&lt;&gt;""),$B$16,""))</f>
        <v/>
      </c>
      <c r="H126" s="36" t="str">
        <f aca="false">IF(ISNUMBER(F126),SQRT($B$14*($F$24/(2-$F$24))),"")</f>
        <v/>
      </c>
      <c r="I126" s="37" t="str">
        <f aca="false">IF(ISNUMBER(F126),G126-1.2816*H126,"")</f>
        <v/>
      </c>
      <c r="J126" s="37" t="str">
        <f aca="false">IF(ISNUMBER(F126),G126+1.2816*H126,"")</f>
        <v/>
      </c>
      <c r="K126" s="38"/>
      <c r="L126" s="11"/>
      <c r="M126" s="11"/>
      <c r="N126" s="11"/>
      <c r="O126" s="11"/>
      <c r="P126" s="11"/>
      <c r="Q126" s="11"/>
      <c r="R126" s="2"/>
      <c r="S126" s="2"/>
      <c r="T126" s="2"/>
      <c r="U126" s="2"/>
      <c r="V126" s="2"/>
      <c r="W126" s="2"/>
      <c r="X126" s="39" t="n">
        <f aca="false">$B$16</f>
        <v>0</v>
      </c>
      <c r="Y126" s="39" t="n">
        <f aca="false">$B$20</f>
        <v>-4</v>
      </c>
      <c r="Z126" s="39" t="n">
        <f aca="false">$B$19</f>
        <v>4</v>
      </c>
    </row>
    <row r="127" customFormat="false" ht="15.75" hidden="false" customHeight="false" outlineLevel="0" collapsed="false">
      <c r="A127" s="33" t="str">
        <f aca="false">IF(AND(ISNUMBER(C127),ISNUMBER(D127)),(A126+1),"")</f>
        <v/>
      </c>
      <c r="B127" s="31"/>
      <c r="C127" s="42"/>
      <c r="D127" s="42"/>
      <c r="E127" s="33" t="str">
        <f aca="false">IF(AND(ISNUMBER(C127),ISNUMBER(D127)),D127-C127,"")</f>
        <v/>
      </c>
      <c r="F127" s="34" t="str">
        <f aca="false">IF(AND(ISNUMBER(E127),ISNUMBER(C127)),100*(E127/((C127+D127)/2)),"")</f>
        <v/>
      </c>
      <c r="G127" s="35" t="str">
        <f aca="false">IF(AND(ISNUMBER(F127),K127=""),$F$24*F127+(1-$F$24)*G126, IF(AND(ISNUMBER(F127),K127&lt;&gt;""),$B$16,""))</f>
        <v/>
      </c>
      <c r="H127" s="36" t="str">
        <f aca="false">IF(ISNUMBER(F127),SQRT($B$14*($F$24/(2-$F$24))),"")</f>
        <v/>
      </c>
      <c r="I127" s="37" t="str">
        <f aca="false">IF(ISNUMBER(F127),G127-1.2816*H127,"")</f>
        <v/>
      </c>
      <c r="J127" s="37" t="str">
        <f aca="false">IF(ISNUMBER(F127),G127+1.2816*H127,"")</f>
        <v/>
      </c>
      <c r="K127" s="38"/>
      <c r="L127" s="11"/>
      <c r="M127" s="11"/>
      <c r="N127" s="11"/>
      <c r="O127" s="11"/>
      <c r="P127" s="11"/>
      <c r="Q127" s="11"/>
      <c r="R127" s="2"/>
      <c r="S127" s="2"/>
      <c r="T127" s="2"/>
      <c r="U127" s="2"/>
      <c r="V127" s="2"/>
      <c r="W127" s="2"/>
      <c r="X127" s="39" t="n">
        <f aca="false">$B$16</f>
        <v>0</v>
      </c>
      <c r="Y127" s="39" t="n">
        <f aca="false">$B$20</f>
        <v>-4</v>
      </c>
      <c r="Z127" s="39" t="n">
        <f aca="false">$B$19</f>
        <v>4</v>
      </c>
    </row>
    <row r="128" customFormat="false" ht="15.75" hidden="false" customHeight="false" outlineLevel="0" collapsed="false">
      <c r="A128" s="33" t="str">
        <f aca="false">IF(AND(ISNUMBER(C128),ISNUMBER(D128)),(A127+1),"")</f>
        <v/>
      </c>
      <c r="B128" s="31"/>
      <c r="C128" s="42"/>
      <c r="D128" s="42"/>
      <c r="E128" s="33" t="str">
        <f aca="false">IF(AND(ISNUMBER(C128),ISNUMBER(D128)),D128-C128,"")</f>
        <v/>
      </c>
      <c r="F128" s="34" t="str">
        <f aca="false">IF(AND(ISNUMBER(E128),ISNUMBER(C128)),100*(E128/((C128+D128)/2)),"")</f>
        <v/>
      </c>
      <c r="G128" s="35" t="str">
        <f aca="false">IF(AND(ISNUMBER(F128),K128=""),$F$24*F128+(1-$F$24)*G127, IF(AND(ISNUMBER(F128),K128&lt;&gt;""),$B$16,""))</f>
        <v/>
      </c>
      <c r="H128" s="36" t="str">
        <f aca="false">IF(ISNUMBER(F128),SQRT($B$14*($F$24/(2-$F$24))),"")</f>
        <v/>
      </c>
      <c r="I128" s="37" t="str">
        <f aca="false">IF(ISNUMBER(F128),G128-1.2816*H128,"")</f>
        <v/>
      </c>
      <c r="J128" s="37" t="str">
        <f aca="false">IF(ISNUMBER(F128),G128+1.2816*H128,"")</f>
        <v/>
      </c>
      <c r="K128" s="38"/>
      <c r="L128" s="11"/>
      <c r="M128" s="11"/>
      <c r="N128" s="11"/>
      <c r="O128" s="11"/>
      <c r="P128" s="11"/>
      <c r="Q128" s="11"/>
      <c r="R128" s="2"/>
      <c r="S128" s="2"/>
      <c r="T128" s="2"/>
      <c r="U128" s="2"/>
      <c r="V128" s="2"/>
      <c r="W128" s="2"/>
      <c r="X128" s="39" t="n">
        <f aca="false">$B$16</f>
        <v>0</v>
      </c>
      <c r="Y128" s="39" t="n">
        <f aca="false">$B$20</f>
        <v>-4</v>
      </c>
      <c r="Z128" s="39" t="n">
        <f aca="false">$B$19</f>
        <v>4</v>
      </c>
    </row>
    <row r="129" customFormat="false" ht="16.5" hidden="false" customHeight="false" outlineLevel="0" collapsed="false">
      <c r="A129" s="33" t="str">
        <f aca="false">IF(AND(ISNUMBER(C129),ISNUMBER(D129)),(A128+1),"")</f>
        <v/>
      </c>
      <c r="B129" s="43"/>
      <c r="C129" s="44"/>
      <c r="D129" s="44"/>
      <c r="E129" s="45" t="str">
        <f aca="false">IF(AND(ISNUMBER(C129),ISNUMBER(D129)),D129-C129,"")</f>
        <v/>
      </c>
      <c r="F129" s="46" t="str">
        <f aca="false">IF(AND(ISNUMBER(E129),ISNUMBER(C129)),100*(E129/((C129+D129)/2)),"")</f>
        <v/>
      </c>
      <c r="G129" s="47" t="str">
        <f aca="false">IF(AND(ISNUMBER(F129),K129=""),$F$24*F129+(1-$F$24)*G128, IF(AND(ISNUMBER(F129),K129&lt;&gt;""),$B$16,""))</f>
        <v/>
      </c>
      <c r="H129" s="48" t="str">
        <f aca="false">IF(ISNUMBER(F129),SQRT($B$14*($F$24/(2-$F$24))),"")</f>
        <v/>
      </c>
      <c r="I129" s="49" t="str">
        <f aca="false">IF(ISNUMBER(F129),G129-1.2816*H129,"")</f>
        <v/>
      </c>
      <c r="J129" s="49" t="str">
        <f aca="false">IF(ISNUMBER(F129),G129+1.2816*H129,"")</f>
        <v/>
      </c>
      <c r="K129" s="50"/>
      <c r="L129" s="11"/>
      <c r="M129" s="11"/>
      <c r="N129" s="11"/>
      <c r="O129" s="11"/>
      <c r="P129" s="11"/>
      <c r="Q129" s="11"/>
      <c r="R129" s="2"/>
      <c r="S129" s="2"/>
      <c r="T129" s="2"/>
      <c r="U129" s="2"/>
      <c r="V129" s="2"/>
      <c r="W129" s="2"/>
      <c r="X129" s="39" t="n">
        <f aca="false">$B$16</f>
        <v>0</v>
      </c>
      <c r="Y129" s="39" t="n">
        <f aca="false">$B$20</f>
        <v>-4</v>
      </c>
      <c r="Z129" s="39" t="n">
        <f aca="false">$B$19</f>
        <v>4</v>
      </c>
    </row>
    <row r="130" customFormat="false" ht="15.75" hidden="false" customHeight="false" outlineLevel="0" collapsed="false">
      <c r="A130" s="51" t="s">
        <v>37</v>
      </c>
      <c r="B130" s="30"/>
      <c r="C130" s="52" t="n">
        <f aca="false">COUNT( C30:C129)</f>
        <v>67</v>
      </c>
      <c r="D130" s="52" t="n">
        <f aca="false">COUNT( D30:D129)</f>
        <v>67</v>
      </c>
      <c r="E130" s="53" t="n">
        <f aca="false">COUNT( E30:E129)</f>
        <v>67</v>
      </c>
      <c r="F130" s="53" t="n">
        <f aca="false">COUNT( F30:F129)</f>
        <v>67</v>
      </c>
      <c r="G130" s="30"/>
      <c r="H130" s="30"/>
      <c r="I130" s="30"/>
      <c r="J130" s="30"/>
      <c r="K130" s="37"/>
      <c r="L130" s="11"/>
      <c r="M130" s="11"/>
      <c r="N130" s="11"/>
      <c r="O130" s="11"/>
      <c r="P130" s="11"/>
      <c r="Q130" s="11"/>
      <c r="R130" s="2"/>
      <c r="S130" s="2"/>
      <c r="T130" s="2"/>
      <c r="U130" s="2"/>
      <c r="V130" s="2"/>
      <c r="W130" s="2"/>
      <c r="X130" s="3"/>
      <c r="Y130" s="3"/>
      <c r="Z130" s="3"/>
    </row>
    <row r="131" customFormat="false" ht="15.75" hidden="false" customHeight="false" outlineLevel="0" collapsed="false">
      <c r="A131" s="51" t="s">
        <v>38</v>
      </c>
      <c r="B131" s="30"/>
      <c r="C131" s="54" t="n">
        <f aca="false">AVERAGE(C30:C129)</f>
        <v>280.597014925373</v>
      </c>
      <c r="D131" s="54" t="n">
        <f aca="false">AVERAGE(D30:D129)</f>
        <v>279.432835820896</v>
      </c>
      <c r="E131" s="55" t="n">
        <f aca="false">AVERAGE(E30:E129)</f>
        <v>-1.16417910447761</v>
      </c>
      <c r="F131" s="55" t="n">
        <f aca="false">AVERAGE(F30:F129)</f>
        <v>0.0106001898350137</v>
      </c>
      <c r="G131" s="30"/>
      <c r="H131" s="30"/>
      <c r="I131" s="30"/>
      <c r="J131" s="30"/>
      <c r="K131" s="37"/>
      <c r="L131" s="11"/>
      <c r="M131" s="11"/>
      <c r="N131" s="11"/>
      <c r="O131" s="11"/>
      <c r="P131" s="11"/>
      <c r="Q131" s="11"/>
      <c r="R131" s="2"/>
      <c r="S131" s="2"/>
      <c r="T131" s="2"/>
      <c r="U131" s="2"/>
      <c r="V131" s="2"/>
      <c r="W131" s="2"/>
      <c r="X131" s="3"/>
      <c r="Y131" s="3"/>
      <c r="Z131" s="3"/>
    </row>
    <row r="132" customFormat="false" ht="15.75" hidden="false" customHeight="false" outlineLevel="0" collapsed="false">
      <c r="A132" s="51" t="s">
        <v>39</v>
      </c>
      <c r="B132" s="30"/>
      <c r="C132" s="54" t="n">
        <f aca="false">MIN(C30:C129)</f>
        <v>8</v>
      </c>
      <c r="D132" s="54" t="n">
        <f aca="false">MIN(D30:D129)</f>
        <v>10</v>
      </c>
      <c r="E132" s="55" t="n">
        <f aca="false">MIN(E30:E129)</f>
        <v>-32</v>
      </c>
      <c r="F132" s="55" t="n">
        <f aca="false">MIN(F30:F129)</f>
        <v>-9.93788819875776</v>
      </c>
      <c r="G132" s="30"/>
      <c r="H132" s="30"/>
      <c r="I132" s="30"/>
      <c r="J132" s="30"/>
      <c r="K132" s="37"/>
      <c r="L132" s="11"/>
      <c r="M132" s="11"/>
      <c r="N132" s="11"/>
      <c r="O132" s="11"/>
      <c r="P132" s="11"/>
      <c r="Q132" s="11"/>
      <c r="R132" s="2"/>
      <c r="S132" s="2"/>
      <c r="T132" s="2"/>
      <c r="U132" s="2"/>
      <c r="V132" s="2"/>
      <c r="W132" s="2"/>
      <c r="X132" s="3"/>
      <c r="Y132" s="3"/>
      <c r="Z132" s="3"/>
    </row>
    <row r="133" customFormat="false" ht="15.75" hidden="false" customHeight="false" outlineLevel="0" collapsed="false">
      <c r="A133" s="51" t="s">
        <v>40</v>
      </c>
      <c r="B133" s="30"/>
      <c r="C133" s="54" t="n">
        <f aca="false">MAX(C30:C129)</f>
        <v>771</v>
      </c>
      <c r="D133" s="54" t="n">
        <f aca="false">MAX(D30:D129)</f>
        <v>756</v>
      </c>
      <c r="E133" s="55" t="n">
        <f aca="false">MAX(E30:E129)</f>
        <v>21</v>
      </c>
      <c r="F133" s="55" t="n">
        <f aca="false">MAX(F30:F129)</f>
        <v>22.2222222222222</v>
      </c>
      <c r="G133" s="30"/>
      <c r="H133" s="30"/>
      <c r="I133" s="30"/>
      <c r="J133" s="30"/>
      <c r="K133" s="37"/>
      <c r="L133" s="11"/>
      <c r="M133" s="11"/>
      <c r="N133" s="11"/>
      <c r="O133" s="11"/>
      <c r="P133" s="11"/>
      <c r="Q133" s="11"/>
      <c r="R133" s="2"/>
      <c r="S133" s="2"/>
      <c r="T133" s="2"/>
      <c r="U133" s="2"/>
      <c r="V133" s="2"/>
      <c r="W133" s="2"/>
      <c r="X133" s="3"/>
      <c r="Y133" s="3"/>
      <c r="Z133" s="3"/>
    </row>
    <row r="134" customFormat="false" ht="15.75" hidden="false" customHeight="false" outlineLevel="0" collapsed="false">
      <c r="A134" s="51" t="s">
        <v>41</v>
      </c>
      <c r="B134" s="30"/>
      <c r="C134" s="30"/>
      <c r="D134" s="30"/>
      <c r="E134" s="56" t="n">
        <f aca="false">_xlfn.STDEV.S(E30:E129)</f>
        <v>9.75393784492125</v>
      </c>
      <c r="F134" s="56" t="n">
        <f aca="false">_xlfn.STDEV.S(F30:F129)</f>
        <v>4.56660248567947</v>
      </c>
      <c r="G134" s="30"/>
      <c r="H134" s="30"/>
      <c r="I134" s="30"/>
      <c r="J134" s="30"/>
      <c r="K134" s="30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</sheetData>
  <sheetProtection sheet="true" password="ca21" objects="true" scenarios="true" selectLockedCells="true"/>
  <mergeCells count="3">
    <mergeCell ref="I27:J27"/>
    <mergeCell ref="C28:D28"/>
    <mergeCell ref="I28:J28"/>
  </mergeCells>
  <conditionalFormatting sqref="L86">
    <cfRule type="cellIs" priority="2" operator="equal" aboveAverage="0" equalAverage="0" bottom="0" percent="0" rank="0" text="" dxfId="0">
      <formula>"Ikke akseptabelt"</formula>
    </cfRule>
    <cfRule type="cellIs" priority="3" operator="equal" aboveAverage="0" equalAverage="0" bottom="0" percent="0" rank="0" text="" dxfId="1">
      <formula>"Godkjent!"</formula>
    </cfRule>
  </conditionalFormatting>
  <conditionalFormatting sqref="K81">
    <cfRule type="cellIs" priority="4" operator="equal" aboveAverage="0" equalAverage="0" bottom="0" percent="0" rank="0" text="" dxfId="2">
      <formula>"Ikke akseptabelt"</formula>
    </cfRule>
    <cfRule type="cellIs" priority="5" operator="equal" aboveAverage="0" equalAverage="0" bottom="0" percent="0" rank="0" text="" dxfId="3">
      <formula>"Godkjent!"</formula>
    </cfRule>
  </conditionalFormatting>
  <conditionalFormatting sqref="K82">
    <cfRule type="cellIs" priority="6" operator="equal" aboveAverage="0" equalAverage="0" bottom="0" percent="0" rank="0" text="" dxfId="4">
      <formula>"Ikke akseptabelt"</formula>
    </cfRule>
    <cfRule type="cellIs" priority="7" operator="equal" aboveAverage="0" equalAverage="0" bottom="0" percent="0" rank="0" text="" dxfId="5">
      <formula>"Godkjent!"</formula>
    </cfRule>
  </conditionalFormatting>
  <conditionalFormatting sqref="K85">
    <cfRule type="cellIs" priority="8" operator="equal" aboveAverage="0" equalAverage="0" bottom="0" percent="0" rank="0" text="" dxfId="6">
      <formula>"Ikke akseptabelt"</formula>
    </cfRule>
    <cfRule type="cellIs" priority="9" operator="equal" aboveAverage="0" equalAverage="0" bottom="0" percent="0" rank="0" text="" dxfId="7">
      <formula>"Godkjent!"</formula>
    </cfRule>
  </conditionalFormatting>
  <conditionalFormatting sqref="I30:I129">
    <cfRule type="cellIs" priority="10" operator="lessThan" aboveAverage="0" equalAverage="0" bottom="0" percent="0" rank="0" text="" dxfId="8">
      <formula>$B$20</formula>
    </cfRule>
    <cfRule type="cellIs" priority="11" operator="lessThan" aboveAverage="0" equalAverage="0" bottom="0" percent="0" rank="0" text="" dxfId="9">
      <formula>$B$20</formula>
    </cfRule>
  </conditionalFormatting>
  <conditionalFormatting sqref="J30:J129">
    <cfRule type="cellIs" priority="12" operator="between" aboveAverage="0" equalAverage="0" bottom="0" percent="0" rank="0" text="" dxfId="10">
      <formula>$B$19</formula>
      <formula>9999999999</formula>
    </cfRule>
  </conditionalFormatting>
  <conditionalFormatting sqref="A30">
    <cfRule type="expression" priority="13" aboveAverage="0" equalAverage="0" bottom="0" percent="0" rank="0" text="" dxfId="11">
      <formula>"ELLER(I26&lt;$B$20;J26&gt;$B$19)"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LibreOffice/7.4.7.2$Linux_X86_64 LibreOffice_project/40$Build-2</Application>
  <AppVersion>15.0000</AppVersion>
  <Company>Helse Midt-Norge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2024-08-30T18:07:39Z</dcterms:created>
  <dc:creator>Åsberg, Arne</dc:creator>
  <dc:description/>
  <dc:language>nb-NO</dc:language>
  <cp:lastModifiedBy/>
  <dcterms:modified xsi:type="dcterms:W3CDTF">2024-10-08T12:37:41Z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